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list" sheetId="1" r:id="rId4"/>
  </sheets>
  <definedNames/>
  <calcPr/>
</workbook>
</file>

<file path=xl/sharedStrings.xml><?xml version="1.0" encoding="utf-8"?>
<sst xmlns="http://schemas.openxmlformats.org/spreadsheetml/2006/main" count="4" uniqueCount="4">
  <si>
    <t>CARNO</t>
  </si>
  <si>
    <t>&lt;==勿刪</t>
  </si>
  <si>
    <t>total</t>
  </si>
  <si>
    <t>browser：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</si>
</sst>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9.0"/>
      <color rgb="FF000000"/>
      <name val="&quot;Google Sans Mono&quot;"/>
    </font>
    <font>
      <sz val="7.0"/>
      <color theme="1"/>
      <name val="Arial"/>
    </font>
    <font>
      <color theme="1"/>
      <name val="Arial"/>
    </font>
    <font>
      <sz val="13.0"/>
      <color theme="1"/>
      <name val="Arial"/>
      <scheme val="minor"/>
    </font>
    <font>
      <color theme="1"/>
      <name val="Arial"/>
      <scheme val="minor"/>
    </font>
    <font>
      <sz val="13.0"/>
      <color rgb="FFF7981D"/>
      <name val="Arial"/>
    </font>
    <font>
      <sz val="13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readingOrder="0"/>
    </xf>
    <xf borderId="0" fillId="0" fontId="2" numFmtId="49" xfId="0" applyAlignment="1" applyFont="1" applyNumberFormat="1">
      <alignment vertical="bottom"/>
    </xf>
    <xf borderId="0" fillId="0" fontId="3" numFmtId="49" xfId="0" applyAlignment="1" applyFont="1" applyNumberFormat="1">
      <alignment vertical="bottom"/>
    </xf>
    <xf borderId="0" fillId="3" fontId="4" numFmtId="0" xfId="0" applyAlignment="1" applyFill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6" numFmtId="49" xfId="0" applyAlignment="1" applyFont="1" applyNumberFormat="1">
      <alignment horizontal="right" vertical="bottom"/>
    </xf>
    <xf borderId="0" fillId="0" fontId="5" numFmtId="11" xfId="0" applyFont="1" applyNumberFormat="1"/>
    <xf borderId="0" fillId="0" fontId="7" numFmtId="49" xfId="0" applyAlignment="1" applyFont="1" applyNumberFormat="1">
      <alignment horizontal="right" vertical="bottom"/>
    </xf>
    <xf borderId="0" fillId="0" fontId="3" numFmtId="0" xfId="0" applyAlignment="1" applyFont="1">
      <alignment readingOrder="0" shrinkToFit="0" vertical="bottom" wrapText="0"/>
    </xf>
    <xf borderId="0" fillId="0" fontId="3" numFmtId="11" xfId="0" applyAlignment="1" applyFont="1" applyNumberFormat="1">
      <alignment readingOrder="0" shrinkToFit="0" vertical="bottom" wrapText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0"/>
    <col customWidth="1" min="3" max="3" width="7.75"/>
  </cols>
  <sheetData>
    <row r="1">
      <c r="A1" s="1" t="str">
        <f>IFERROR(__xludf.DUMMYFUNCTION("IMPORTRANGE(""1Bia2KHETfD1yOW1X6Rv5FRcqOgjZ7wR1nOOITNXZci4/edit#gid=0"",""LISTP2!A:A"")"),"CARNO")</f>
        <v>CARNO</v>
      </c>
      <c r="B1" s="2" t="s">
        <v>0</v>
      </c>
      <c r="C1" s="3" t="s">
        <v>1</v>
      </c>
      <c r="D1" s="4" t="s">
        <v>2</v>
      </c>
      <c r="E1" s="5">
        <f>COUNTA(A:A)-1</f>
        <v>3542</v>
      </c>
      <c r="F1" s="4" t="s">
        <v>3</v>
      </c>
      <c r="G1" s="6">
        <v>20.0</v>
      </c>
    </row>
    <row r="2">
      <c r="A2" s="5" t="str">
        <f>IFERROR(__xludf.DUMMYFUNCTION("""COMPUTED_VALUE"""),"TEB-7168")</f>
        <v>TEB-7168</v>
      </c>
      <c r="B2" s="7"/>
      <c r="C2" s="7"/>
      <c r="D2" s="8"/>
    </row>
    <row r="3">
      <c r="A3" s="9" t="str">
        <f>IFERROR(__xludf.DUMMYFUNCTION("""COMPUTED_VALUE"""),"TDZ-9902")</f>
        <v>TDZ-9902</v>
      </c>
    </row>
    <row r="4">
      <c r="A4" s="5" t="str">
        <f>IFERROR(__xludf.DUMMYFUNCTION("""COMPUTED_VALUE"""),"TDZ-1165")</f>
        <v>TDZ-1165</v>
      </c>
      <c r="D4" s="3"/>
      <c r="E4" s="3"/>
      <c r="F4" s="3"/>
      <c r="G4" s="10"/>
    </row>
    <row r="5">
      <c r="A5" s="9" t="str">
        <f>IFERROR(__xludf.DUMMYFUNCTION("""COMPUTED_VALUE"""),"TDX-5808")</f>
        <v>TDX-5808</v>
      </c>
      <c r="D5" s="3"/>
      <c r="E5" s="7"/>
      <c r="F5" s="7"/>
      <c r="G5" s="8"/>
    </row>
    <row r="6">
      <c r="A6" s="11" t="str">
        <f>IFERROR(__xludf.DUMMYFUNCTION("""COMPUTED_VALUE"""),"TDX-2657")</f>
        <v>TDX-2657</v>
      </c>
    </row>
    <row r="7">
      <c r="A7" s="12" t="str">
        <f>IFERROR(__xludf.DUMMYFUNCTION("""COMPUTED_VALUE"""),"TDX-2555")</f>
        <v>TDX-2555</v>
      </c>
    </row>
    <row r="8">
      <c r="A8" s="12" t="str">
        <f>IFERROR(__xludf.DUMMYFUNCTION("""COMPUTED_VALUE"""),"TDX-2359")</f>
        <v>TDX-2359</v>
      </c>
    </row>
    <row r="9">
      <c r="A9" s="11" t="str">
        <f>IFERROR(__xludf.DUMMYFUNCTION("""COMPUTED_VALUE"""),"TDX-2135")</f>
        <v>TDX-2135</v>
      </c>
    </row>
    <row r="10">
      <c r="A10" s="11" t="str">
        <f>IFERROR(__xludf.DUMMYFUNCTION("""COMPUTED_VALUE"""),"TDX-1990")</f>
        <v>TDX-1990</v>
      </c>
    </row>
    <row r="11">
      <c r="A11" s="12" t="str">
        <f>IFERROR(__xludf.DUMMYFUNCTION("""COMPUTED_VALUE"""),"TDW-6010")</f>
        <v>TDW-6010</v>
      </c>
    </row>
    <row r="12">
      <c r="A12" s="11" t="str">
        <f>IFERROR(__xludf.DUMMYFUNCTION("""COMPUTED_VALUE"""),"TDW-2752")</f>
        <v>TDW-2752</v>
      </c>
    </row>
    <row r="13">
      <c r="A13" s="11" t="str">
        <f>IFERROR(__xludf.DUMMYFUNCTION("""COMPUTED_VALUE"""),"TDV-8828")</f>
        <v>TDV-8828</v>
      </c>
    </row>
    <row r="14">
      <c r="A14" s="11" t="str">
        <f>IFERROR(__xludf.DUMMYFUNCTION("""COMPUTED_VALUE"""),"TDV-8689")</f>
        <v>TDV-8689</v>
      </c>
    </row>
    <row r="15">
      <c r="A15" s="11" t="str">
        <f>IFERROR(__xludf.DUMMYFUNCTION("""COMPUTED_VALUE"""),"TDV-8228")</f>
        <v>TDV-8228</v>
      </c>
    </row>
    <row r="16">
      <c r="A16" s="12" t="str">
        <f>IFERROR(__xludf.DUMMYFUNCTION("""COMPUTED_VALUE"""),"TDV-8225")</f>
        <v>TDV-8225</v>
      </c>
    </row>
    <row r="17">
      <c r="A17" s="11" t="str">
        <f>IFERROR(__xludf.DUMMYFUNCTION("""COMPUTED_VALUE"""),"TDV-8012")</f>
        <v>TDV-8012</v>
      </c>
    </row>
    <row r="18">
      <c r="A18" s="11" t="str">
        <f>IFERROR(__xludf.DUMMYFUNCTION("""COMPUTED_VALUE"""),"TDV-7237")</f>
        <v>TDV-7237</v>
      </c>
    </row>
    <row r="19">
      <c r="A19" s="11" t="str">
        <f>IFERROR(__xludf.DUMMYFUNCTION("""COMPUTED_VALUE"""),"TDV-5601")</f>
        <v>TDV-5601</v>
      </c>
    </row>
    <row r="20">
      <c r="A20" s="11" t="str">
        <f>IFERROR(__xludf.DUMMYFUNCTION("""COMPUTED_VALUE"""),"TDV-3112")</f>
        <v>TDV-3112</v>
      </c>
    </row>
    <row r="21">
      <c r="A21" s="11" t="str">
        <f>IFERROR(__xludf.DUMMYFUNCTION("""COMPUTED_VALUE"""),"TDV-2962")</f>
        <v>TDV-2962</v>
      </c>
    </row>
    <row r="22">
      <c r="A22" s="11" t="str">
        <f>IFERROR(__xludf.DUMMYFUNCTION("""COMPUTED_VALUE"""),"TDV-2677")</f>
        <v>TDV-2677</v>
      </c>
    </row>
    <row r="23">
      <c r="A23" s="11" t="str">
        <f>IFERROR(__xludf.DUMMYFUNCTION("""COMPUTED_VALUE"""),"TDV-0987")</f>
        <v>TDV-0987</v>
      </c>
    </row>
    <row r="24">
      <c r="A24" s="12" t="str">
        <f>IFERROR(__xludf.DUMMYFUNCTION("""COMPUTED_VALUE"""),"TDU-9797")</f>
        <v>TDU-9797</v>
      </c>
    </row>
    <row r="25">
      <c r="A25" s="11" t="str">
        <f>IFERROR(__xludf.DUMMYFUNCTION("""COMPUTED_VALUE"""),"TDU-6995")</f>
        <v>TDU-6995</v>
      </c>
    </row>
    <row r="26">
      <c r="A26" s="11" t="str">
        <f>IFERROR(__xludf.DUMMYFUNCTION("""COMPUTED_VALUE"""),"TDU-0625")</f>
        <v>TDU-0625</v>
      </c>
    </row>
    <row r="27">
      <c r="A27" s="11" t="str">
        <f>IFERROR(__xludf.DUMMYFUNCTION("""COMPUTED_VALUE"""),"TDT-6207")</f>
        <v>TDT-6207</v>
      </c>
    </row>
    <row r="28">
      <c r="A28" s="11" t="str">
        <f>IFERROR(__xludf.DUMMYFUNCTION("""COMPUTED_VALUE"""),"TDS-8535")</f>
        <v>TDS-8535</v>
      </c>
    </row>
    <row r="29">
      <c r="A29" s="12" t="str">
        <f>IFERROR(__xludf.DUMMYFUNCTION("""COMPUTED_VALUE"""),"TDS-1003")</f>
        <v>TDS-1003</v>
      </c>
    </row>
    <row r="30">
      <c r="A30" s="11" t="str">
        <f>IFERROR(__xludf.DUMMYFUNCTION("""COMPUTED_VALUE"""),"TDR-3151")</f>
        <v>TDR-3151</v>
      </c>
    </row>
    <row r="31">
      <c r="A31" s="11" t="str">
        <f>IFERROR(__xludf.DUMMYFUNCTION("""COMPUTED_VALUE"""),"TDP-7725")</f>
        <v>TDP-7725</v>
      </c>
    </row>
    <row r="32">
      <c r="A32" s="11" t="str">
        <f>IFERROR(__xludf.DUMMYFUNCTION("""COMPUTED_VALUE"""),"TDP-3259")</f>
        <v>TDP-3259</v>
      </c>
    </row>
    <row r="33">
      <c r="A33" s="11" t="str">
        <f>IFERROR(__xludf.DUMMYFUNCTION("""COMPUTED_VALUE"""),"TDP-2996")</f>
        <v>TDP-2996</v>
      </c>
    </row>
    <row r="34">
      <c r="A34" s="11" t="str">
        <f>IFERROR(__xludf.DUMMYFUNCTION("""COMPUTED_VALUE"""),"TDN-5207")</f>
        <v>TDN-5207</v>
      </c>
    </row>
    <row r="35">
      <c r="A35" s="11" t="str">
        <f>IFERROR(__xludf.DUMMYFUNCTION("""COMPUTED_VALUE"""),"TDM-7568")</f>
        <v>TDM-7568</v>
      </c>
    </row>
    <row r="36">
      <c r="A36" s="11" t="str">
        <f>IFERROR(__xludf.DUMMYFUNCTION("""COMPUTED_VALUE"""),"TDM-7399")</f>
        <v>TDM-7399</v>
      </c>
    </row>
    <row r="37">
      <c r="A37" s="11" t="str">
        <f>IFERROR(__xludf.DUMMYFUNCTION("""COMPUTED_VALUE"""),"TDL-9599")</f>
        <v>TDL-9599</v>
      </c>
    </row>
    <row r="38">
      <c r="A38" s="12" t="str">
        <f>IFERROR(__xludf.DUMMYFUNCTION("""COMPUTED_VALUE"""),"TDL-6711")</f>
        <v>TDL-6711</v>
      </c>
    </row>
    <row r="39">
      <c r="A39" s="11" t="str">
        <f>IFERROR(__xludf.DUMMYFUNCTION("""COMPUTED_VALUE"""),"TDK-9650")</f>
        <v>TDK-9650</v>
      </c>
    </row>
    <row r="40">
      <c r="A40" s="11" t="str">
        <f>IFERROR(__xludf.DUMMYFUNCTION("""COMPUTED_VALUE"""),"TDK-9557")</f>
        <v>TDK-9557</v>
      </c>
    </row>
    <row r="41">
      <c r="A41" s="11" t="str">
        <f>IFERROR(__xludf.DUMMYFUNCTION("""COMPUTED_VALUE"""),"TDK-2617")</f>
        <v>TDK-2617</v>
      </c>
    </row>
    <row r="42">
      <c r="A42" s="12" t="str">
        <f>IFERROR(__xludf.DUMMYFUNCTION("""COMPUTED_VALUE"""),"TDK-1688")</f>
        <v>TDK-1688</v>
      </c>
    </row>
    <row r="43">
      <c r="A43" s="11" t="str">
        <f>IFERROR(__xludf.DUMMYFUNCTION("""COMPUTED_VALUE"""),"TDK-0976")</f>
        <v>TDK-0976</v>
      </c>
    </row>
    <row r="44">
      <c r="A44" s="12" t="str">
        <f>IFERROR(__xludf.DUMMYFUNCTION("""COMPUTED_VALUE"""),"TDJ-5181")</f>
        <v>TDJ-5181</v>
      </c>
    </row>
    <row r="45">
      <c r="A45" s="11" t="str">
        <f>IFERROR(__xludf.DUMMYFUNCTION("""COMPUTED_VALUE"""),"TDH-5659")</f>
        <v>TDH-5659</v>
      </c>
    </row>
    <row r="46">
      <c r="A46" s="11" t="str">
        <f>IFERROR(__xludf.DUMMYFUNCTION("""COMPUTED_VALUE"""),"TDH-1562")</f>
        <v>TDH-1562</v>
      </c>
    </row>
    <row r="47">
      <c r="A47" s="11" t="str">
        <f>IFERROR(__xludf.DUMMYFUNCTION("""COMPUTED_VALUE"""),"TDG-5367")</f>
        <v>TDG-5367</v>
      </c>
    </row>
    <row r="48">
      <c r="A48" s="11" t="str">
        <f>IFERROR(__xludf.DUMMYFUNCTION("""COMPUTED_VALUE"""),"TDD-5012")</f>
        <v>TDD-5012</v>
      </c>
    </row>
    <row r="49">
      <c r="A49" s="11" t="str">
        <f>IFERROR(__xludf.DUMMYFUNCTION("""COMPUTED_VALUE"""),"TDC-3637")</f>
        <v>TDC-3637</v>
      </c>
    </row>
    <row r="50">
      <c r="A50" s="11" t="str">
        <f>IFERROR(__xludf.DUMMYFUNCTION("""COMPUTED_VALUE"""),"TDC-2389")</f>
        <v>TDC-2389</v>
      </c>
    </row>
    <row r="51">
      <c r="A51" s="11" t="str">
        <f>IFERROR(__xludf.DUMMYFUNCTION("""COMPUTED_VALUE"""),"TDB-7239")</f>
        <v>TDB-7239</v>
      </c>
    </row>
    <row r="52">
      <c r="A52" s="11" t="str">
        <f>IFERROR(__xludf.DUMMYFUNCTION("""COMPUTED_VALUE"""),"TDB-1232")</f>
        <v>TDB-1232</v>
      </c>
    </row>
    <row r="53">
      <c r="A53" s="11" t="str">
        <f>IFERROR(__xludf.DUMMYFUNCTION("""COMPUTED_VALUE"""),"TBK-909")</f>
        <v>TBK-909</v>
      </c>
    </row>
    <row r="54">
      <c r="A54" s="12" t="str">
        <f>IFERROR(__xludf.DUMMYFUNCTION("""COMPUTED_VALUE"""),"TBE-963")</f>
        <v>TBE-963</v>
      </c>
    </row>
    <row r="55">
      <c r="A55" s="11" t="str">
        <f>IFERROR(__xludf.DUMMYFUNCTION("""COMPUTED_VALUE"""),"TAY-106")</f>
        <v>TAY-106</v>
      </c>
    </row>
    <row r="56">
      <c r="A56" s="11" t="str">
        <f>IFERROR(__xludf.DUMMYFUNCTION("""COMPUTED_VALUE"""),"RFW-3888")</f>
        <v>RFW-3888</v>
      </c>
    </row>
    <row r="57">
      <c r="A57" s="11" t="str">
        <f>IFERROR(__xludf.DUMMYFUNCTION("""COMPUTED_VALUE"""),"RFT-1009")</f>
        <v>RFT-1009</v>
      </c>
    </row>
    <row r="58">
      <c r="A58" s="11" t="str">
        <f>IFERROR(__xludf.DUMMYFUNCTION("""COMPUTED_VALUE"""),"RFS-2059")</f>
        <v>RFS-2059</v>
      </c>
    </row>
    <row r="59">
      <c r="A59" s="11" t="str">
        <f>IFERROR(__xludf.DUMMYFUNCTION("""COMPUTED_VALUE"""),"RFQ-2598")</f>
        <v>RFQ-2598</v>
      </c>
    </row>
    <row r="60">
      <c r="A60" s="11" t="str">
        <f>IFERROR(__xludf.DUMMYFUNCTION("""COMPUTED_VALUE"""),"RFP-1029")</f>
        <v>RFP-1029</v>
      </c>
    </row>
    <row r="61">
      <c r="A61" s="11" t="str">
        <f>IFERROR(__xludf.DUMMYFUNCTION("""COMPUTED_VALUE"""),"RFM-9622")</f>
        <v>RFM-9622</v>
      </c>
    </row>
    <row r="62">
      <c r="A62" s="11" t="str">
        <f>IFERROR(__xludf.DUMMYFUNCTION("""COMPUTED_VALUE"""),"RFL-9332")</f>
        <v>RFL-9332</v>
      </c>
    </row>
    <row r="63">
      <c r="A63" s="11" t="str">
        <f>IFERROR(__xludf.DUMMYFUNCTION("""COMPUTED_VALUE"""),"RFL-8852")</f>
        <v>RFL-8852</v>
      </c>
    </row>
    <row r="64">
      <c r="A64" s="12" t="str">
        <f>IFERROR(__xludf.DUMMYFUNCTION("""COMPUTED_VALUE"""),"RFL-3780")</f>
        <v>RFL-3780</v>
      </c>
    </row>
    <row r="65">
      <c r="A65" s="11" t="str">
        <f>IFERROR(__xludf.DUMMYFUNCTION("""COMPUTED_VALUE"""),"RFK-7757")</f>
        <v>RFK-7757</v>
      </c>
    </row>
    <row r="66">
      <c r="A66" s="11" t="str">
        <f>IFERROR(__xludf.DUMMYFUNCTION("""COMPUTED_VALUE"""),"RFK-5933")</f>
        <v>RFK-5933</v>
      </c>
    </row>
    <row r="67">
      <c r="A67" s="11" t="str">
        <f>IFERROR(__xludf.DUMMYFUNCTION("""COMPUTED_VALUE"""),"RFK-0333")</f>
        <v>RFK-0333</v>
      </c>
    </row>
    <row r="68">
      <c r="A68" s="11" t="str">
        <f>IFERROR(__xludf.DUMMYFUNCTION("""COMPUTED_VALUE"""),"RFH-9232")</f>
        <v>RFH-9232</v>
      </c>
    </row>
    <row r="69">
      <c r="A69" s="11" t="str">
        <f>IFERROR(__xludf.DUMMYFUNCTION("""COMPUTED_VALUE"""),"RFH-6998")</f>
        <v>RFH-6998</v>
      </c>
    </row>
    <row r="70">
      <c r="A70" s="11" t="str">
        <f>IFERROR(__xludf.DUMMYFUNCTION("""COMPUTED_VALUE"""),"RFH-3566")</f>
        <v>RFH-3566</v>
      </c>
    </row>
    <row r="71">
      <c r="A71" s="11" t="str">
        <f>IFERROR(__xludf.DUMMYFUNCTION("""COMPUTED_VALUE"""),"RFF-8686")</f>
        <v>RFF-8686</v>
      </c>
    </row>
    <row r="72">
      <c r="A72" s="11" t="str">
        <f>IFERROR(__xludf.DUMMYFUNCTION("""COMPUTED_VALUE"""),"RFF-5593")</f>
        <v>RFF-5593</v>
      </c>
    </row>
    <row r="73">
      <c r="A73" s="11" t="str">
        <f>IFERROR(__xludf.DUMMYFUNCTION("""COMPUTED_VALUE"""),"RFF-5387")</f>
        <v>RFF-5387</v>
      </c>
    </row>
    <row r="74">
      <c r="A74" s="11" t="str">
        <f>IFERROR(__xludf.DUMMYFUNCTION("""COMPUTED_VALUE"""),"RFF-3568")</f>
        <v>RFF-3568</v>
      </c>
    </row>
    <row r="75">
      <c r="A75" s="11" t="str">
        <f>IFERROR(__xludf.DUMMYFUNCTION("""COMPUTED_VALUE"""),"RFF-0311")</f>
        <v>RFF-0311</v>
      </c>
    </row>
    <row r="76">
      <c r="A76" s="11" t="str">
        <f>IFERROR(__xludf.DUMMYFUNCTION("""COMPUTED_VALUE"""),"RFF-0310")</f>
        <v>RFF-0310</v>
      </c>
    </row>
    <row r="77">
      <c r="A77" s="11" t="str">
        <f>IFERROR(__xludf.DUMMYFUNCTION("""COMPUTED_VALUE"""),"RFF-0307")</f>
        <v>RFF-0307</v>
      </c>
    </row>
    <row r="78">
      <c r="A78" s="11" t="str">
        <f>IFERROR(__xludf.DUMMYFUNCTION("""COMPUTED_VALUE"""),"RFF-0306")</f>
        <v>RFF-0306</v>
      </c>
    </row>
    <row r="79">
      <c r="A79" s="11" t="str">
        <f>IFERROR(__xludf.DUMMYFUNCTION("""COMPUTED_VALUE"""),"RFF-0302")</f>
        <v>RFF-0302</v>
      </c>
    </row>
    <row r="80">
      <c r="A80" s="11" t="str">
        <f>IFERROR(__xludf.DUMMYFUNCTION("""COMPUTED_VALUE"""),"RFF-0297")</f>
        <v>RFF-0297</v>
      </c>
    </row>
    <row r="81">
      <c r="A81" s="11" t="str">
        <f>IFERROR(__xludf.DUMMYFUNCTION("""COMPUTED_VALUE"""),"RFD-7960")</f>
        <v>RFD-7960</v>
      </c>
    </row>
    <row r="82">
      <c r="A82" s="11" t="str">
        <f>IFERROR(__xludf.DUMMYFUNCTION("""COMPUTED_VALUE"""),"RFD-6961")</f>
        <v>RFD-6961</v>
      </c>
    </row>
    <row r="83">
      <c r="A83" s="11" t="str">
        <f>IFERROR(__xludf.DUMMYFUNCTION("""COMPUTED_VALUE"""),"RFD-1185")</f>
        <v>RFD-1185</v>
      </c>
    </row>
    <row r="84">
      <c r="A84" s="11" t="str">
        <f>IFERROR(__xludf.DUMMYFUNCTION("""COMPUTED_VALUE"""),"RFD-0828")</f>
        <v>RFD-0828</v>
      </c>
    </row>
    <row r="85">
      <c r="A85" s="11" t="str">
        <f>IFERROR(__xludf.DUMMYFUNCTION("""COMPUTED_VALUE"""),"RFC-2707")</f>
        <v>RFC-2707</v>
      </c>
    </row>
    <row r="86">
      <c r="A86" s="12" t="str">
        <f>IFERROR(__xludf.DUMMYFUNCTION("""COMPUTED_VALUE"""),"RFC-0879")</f>
        <v>RFC-0879</v>
      </c>
    </row>
    <row r="87">
      <c r="A87" s="11" t="str">
        <f>IFERROR(__xludf.DUMMYFUNCTION("""COMPUTED_VALUE"""),"RFC-0719")</f>
        <v>RFC-0719</v>
      </c>
    </row>
    <row r="88">
      <c r="A88" s="11" t="str">
        <f>IFERROR(__xludf.DUMMYFUNCTION("""COMPUTED_VALUE"""),"RFB-9113")</f>
        <v>RFB-9113</v>
      </c>
    </row>
    <row r="89">
      <c r="A89" s="12" t="str">
        <f>IFERROR(__xludf.DUMMYFUNCTION("""COMPUTED_VALUE"""),"RFB-8577")</f>
        <v>RFB-8577</v>
      </c>
    </row>
    <row r="90">
      <c r="A90" s="11" t="str">
        <f>IFERROR(__xludf.DUMMYFUNCTION("""COMPUTED_VALUE"""),"RFB-8259")</f>
        <v>RFB-8259</v>
      </c>
    </row>
    <row r="91">
      <c r="A91" s="11" t="str">
        <f>IFERROR(__xludf.DUMMYFUNCTION("""COMPUTED_VALUE"""),"RFB-1090")</f>
        <v>RFB-1090</v>
      </c>
    </row>
    <row r="92">
      <c r="A92" s="11" t="str">
        <f>IFERROR(__xludf.DUMMYFUNCTION("""COMPUTED_VALUE"""),"RFA-5022")</f>
        <v>RFA-5022</v>
      </c>
    </row>
    <row r="93">
      <c r="A93" s="11" t="str">
        <f>IFERROR(__xludf.DUMMYFUNCTION("""COMPUTED_VALUE"""),"RFA-3022")</f>
        <v>RFA-3022</v>
      </c>
    </row>
    <row r="94">
      <c r="A94" s="11" t="str">
        <f>IFERROR(__xludf.DUMMYFUNCTION("""COMPUTED_VALUE"""),"REC-6567")</f>
        <v>REC-6567</v>
      </c>
    </row>
    <row r="95">
      <c r="A95" s="11" t="str">
        <f>IFERROR(__xludf.DUMMYFUNCTION("""COMPUTED_VALUE"""),"REC-5582")</f>
        <v>REC-5582</v>
      </c>
    </row>
    <row r="96">
      <c r="A96" s="11" t="str">
        <f>IFERROR(__xludf.DUMMYFUNCTION("""COMPUTED_VALUE"""),"REC-3601")</f>
        <v>REC-3601</v>
      </c>
    </row>
    <row r="97">
      <c r="A97" s="12" t="str">
        <f>IFERROR(__xludf.DUMMYFUNCTION("""COMPUTED_VALUE"""),"REB-8335")</f>
        <v>REB-8335</v>
      </c>
    </row>
    <row r="98">
      <c r="A98" s="11" t="str">
        <f>IFERROR(__xludf.DUMMYFUNCTION("""COMPUTED_VALUE"""),"REB-0208")</f>
        <v>REB-0208</v>
      </c>
    </row>
    <row r="99">
      <c r="A99" s="11" t="str">
        <f>IFERROR(__xludf.DUMMYFUNCTION("""COMPUTED_VALUE"""),"REA-0691")</f>
        <v>REA-0691</v>
      </c>
    </row>
    <row r="100">
      <c r="A100" s="11" t="str">
        <f>IFERROR(__xludf.DUMMYFUNCTION("""COMPUTED_VALUE"""),"RDZ-3793")</f>
        <v>RDZ-3793</v>
      </c>
    </row>
    <row r="101">
      <c r="A101" s="11" t="str">
        <f>IFERROR(__xludf.DUMMYFUNCTION("""COMPUTED_VALUE"""),"RDY-9586")</f>
        <v>RDY-9586</v>
      </c>
    </row>
    <row r="102">
      <c r="A102" s="11" t="str">
        <f>IFERROR(__xludf.DUMMYFUNCTION("""COMPUTED_VALUE"""),"RDW-1739")</f>
        <v>RDW-1739</v>
      </c>
    </row>
    <row r="103">
      <c r="A103" s="11" t="str">
        <f>IFERROR(__xludf.DUMMYFUNCTION("""COMPUTED_VALUE"""),"RDW-1616")</f>
        <v>RDW-1616</v>
      </c>
    </row>
    <row r="104">
      <c r="A104" s="11" t="str">
        <f>IFERROR(__xludf.DUMMYFUNCTION("""COMPUTED_VALUE"""),"RDV-8655")</f>
        <v>RDV-8655</v>
      </c>
    </row>
    <row r="105">
      <c r="A105" s="11" t="str">
        <f>IFERROR(__xludf.DUMMYFUNCTION("""COMPUTED_VALUE"""),"RDV-6737")</f>
        <v>RDV-6737</v>
      </c>
    </row>
    <row r="106">
      <c r="A106" s="11" t="str">
        <f>IFERROR(__xludf.DUMMYFUNCTION("""COMPUTED_VALUE"""),"RDV-3807")</f>
        <v>RDV-3807</v>
      </c>
    </row>
    <row r="107">
      <c r="A107" s="11" t="str">
        <f>IFERROR(__xludf.DUMMYFUNCTION("""COMPUTED_VALUE"""),"RDV-3771")</f>
        <v>RDV-3771</v>
      </c>
    </row>
    <row r="108">
      <c r="A108" s="11" t="str">
        <f>IFERROR(__xludf.DUMMYFUNCTION("""COMPUTED_VALUE"""),"RDU-0986")</f>
        <v>RDU-0986</v>
      </c>
    </row>
    <row r="109">
      <c r="A109" s="11" t="str">
        <f>IFERROR(__xludf.DUMMYFUNCTION("""COMPUTED_VALUE"""),"RDT-8383")</f>
        <v>RDT-8383</v>
      </c>
    </row>
    <row r="110">
      <c r="A110" s="11" t="str">
        <f>IFERROR(__xludf.DUMMYFUNCTION("""COMPUTED_VALUE"""),"RDT-6265")</f>
        <v>RDT-6265</v>
      </c>
    </row>
    <row r="111">
      <c r="A111" s="11" t="str">
        <f>IFERROR(__xludf.DUMMYFUNCTION("""COMPUTED_VALUE"""),"RDS-5927")</f>
        <v>RDS-5927</v>
      </c>
    </row>
    <row r="112">
      <c r="A112" s="11" t="str">
        <f>IFERROR(__xludf.DUMMYFUNCTION("""COMPUTED_VALUE"""),"RDR-5563")</f>
        <v>RDR-5563</v>
      </c>
    </row>
    <row r="113">
      <c r="A113" s="11" t="str">
        <f>IFERROR(__xludf.DUMMYFUNCTION("""COMPUTED_VALUE"""),"RDR-5307")</f>
        <v>RDR-5307</v>
      </c>
    </row>
    <row r="114">
      <c r="A114" s="11" t="str">
        <f>IFERROR(__xludf.DUMMYFUNCTION("""COMPUTED_VALUE"""),"RDR-1638")</f>
        <v>RDR-1638</v>
      </c>
    </row>
    <row r="115">
      <c r="A115" s="11" t="str">
        <f>IFERROR(__xludf.DUMMYFUNCTION("""COMPUTED_VALUE"""),"RDQ-7962")</f>
        <v>RDQ-7962</v>
      </c>
    </row>
    <row r="116">
      <c r="A116" s="11" t="str">
        <f>IFERROR(__xludf.DUMMYFUNCTION("""COMPUTED_VALUE"""),"RDQ-3672")</f>
        <v>RDQ-3672</v>
      </c>
    </row>
    <row r="117">
      <c r="A117" s="11" t="str">
        <f>IFERROR(__xludf.DUMMYFUNCTION("""COMPUTED_VALUE"""),"RDP-5751")</f>
        <v>RDP-5751</v>
      </c>
    </row>
    <row r="118">
      <c r="A118" s="11" t="str">
        <f>IFERROR(__xludf.DUMMYFUNCTION("""COMPUTED_VALUE"""),"RDP-3675")</f>
        <v>RDP-3675</v>
      </c>
    </row>
    <row r="119">
      <c r="A119" s="11" t="str">
        <f>IFERROR(__xludf.DUMMYFUNCTION("""COMPUTED_VALUE"""),"RDP-3561")</f>
        <v>RDP-3561</v>
      </c>
    </row>
    <row r="120">
      <c r="A120" s="11" t="str">
        <f>IFERROR(__xludf.DUMMYFUNCTION("""COMPUTED_VALUE"""),"RDP-2871")</f>
        <v>RDP-2871</v>
      </c>
    </row>
    <row r="121">
      <c r="A121" s="11" t="str">
        <f>IFERROR(__xludf.DUMMYFUNCTION("""COMPUTED_VALUE"""),"RDP-2863")</f>
        <v>RDP-2863</v>
      </c>
    </row>
    <row r="122">
      <c r="A122" s="12" t="str">
        <f>IFERROR(__xludf.DUMMYFUNCTION("""COMPUTED_VALUE"""),"RDP-0966")</f>
        <v>RDP-0966</v>
      </c>
    </row>
    <row r="123">
      <c r="A123" s="11" t="str">
        <f>IFERROR(__xludf.DUMMYFUNCTION("""COMPUTED_VALUE"""),"RDN-7335")</f>
        <v>RDN-7335</v>
      </c>
    </row>
    <row r="124">
      <c r="A124" s="11" t="str">
        <f>IFERROR(__xludf.DUMMYFUNCTION("""COMPUTED_VALUE"""),"RDN-6983")</f>
        <v>RDN-6983</v>
      </c>
    </row>
    <row r="125">
      <c r="A125" s="11" t="str">
        <f>IFERROR(__xludf.DUMMYFUNCTION("""COMPUTED_VALUE"""),"RDN-0887")</f>
        <v>RDN-0887</v>
      </c>
    </row>
    <row r="126">
      <c r="A126" s="11" t="str">
        <f>IFERROR(__xludf.DUMMYFUNCTION("""COMPUTED_VALUE"""),"RDN-0850")</f>
        <v>RDN-0850</v>
      </c>
    </row>
    <row r="127">
      <c r="A127" s="11" t="str">
        <f>IFERROR(__xludf.DUMMYFUNCTION("""COMPUTED_VALUE"""),"RDN-0618")</f>
        <v>RDN-0618</v>
      </c>
    </row>
    <row r="128">
      <c r="A128" s="11" t="str">
        <f>IFERROR(__xludf.DUMMYFUNCTION("""COMPUTED_VALUE"""),"RDC-2316")</f>
        <v>RDC-2316</v>
      </c>
    </row>
    <row r="129">
      <c r="A129" s="11" t="str">
        <f>IFERROR(__xludf.DUMMYFUNCTION("""COMPUTED_VALUE"""),"RDC-0993")</f>
        <v>RDC-0993</v>
      </c>
    </row>
    <row r="130">
      <c r="A130" s="11" t="str">
        <f>IFERROR(__xludf.DUMMYFUNCTION("""COMPUTED_VALUE"""),"RDA-8821")</f>
        <v>RDA-8821</v>
      </c>
    </row>
    <row r="131">
      <c r="A131" s="11" t="str">
        <f>IFERROR(__xludf.DUMMYFUNCTION("""COMPUTED_VALUE"""),"RCZ-1139")</f>
        <v>RCZ-1139</v>
      </c>
    </row>
    <row r="132">
      <c r="A132" s="11" t="str">
        <f>IFERROR(__xludf.DUMMYFUNCTION("""COMPUTED_VALUE"""),"RCZ-0783")</f>
        <v>RCZ-0783</v>
      </c>
    </row>
    <row r="133">
      <c r="A133" s="11" t="str">
        <f>IFERROR(__xludf.DUMMYFUNCTION("""COMPUTED_VALUE"""),"RCZ-0780")</f>
        <v>RCZ-0780</v>
      </c>
    </row>
    <row r="134">
      <c r="A134" s="11" t="str">
        <f>IFERROR(__xludf.DUMMYFUNCTION("""COMPUTED_VALUE"""),"RCZ-0765")</f>
        <v>RCZ-0765</v>
      </c>
    </row>
    <row r="135">
      <c r="A135" s="11" t="str">
        <f>IFERROR(__xludf.DUMMYFUNCTION("""COMPUTED_VALUE"""),"RCX-9692")</f>
        <v>RCX-9692</v>
      </c>
    </row>
    <row r="136">
      <c r="A136" s="11" t="str">
        <f>IFERROR(__xludf.DUMMYFUNCTION("""COMPUTED_VALUE"""),"RCU-0612")</f>
        <v>RCU-0612</v>
      </c>
    </row>
    <row r="137">
      <c r="A137" s="11" t="str">
        <f>IFERROR(__xludf.DUMMYFUNCTION("""COMPUTED_VALUE"""),"RCS-3993")</f>
        <v>RCS-3993</v>
      </c>
    </row>
    <row r="138">
      <c r="A138" s="11" t="str">
        <f>IFERROR(__xludf.DUMMYFUNCTION("""COMPUTED_VALUE"""),"RCS-3802")</f>
        <v>RCS-3802</v>
      </c>
    </row>
    <row r="139">
      <c r="A139" s="11" t="str">
        <f>IFERROR(__xludf.DUMMYFUNCTION("""COMPUTED_VALUE"""),"RCS-3773")</f>
        <v>RCS-3773</v>
      </c>
    </row>
    <row r="140">
      <c r="A140" s="11" t="str">
        <f>IFERROR(__xludf.DUMMYFUNCTION("""COMPUTED_VALUE"""),"RCH-7533")</f>
        <v>RCH-7533</v>
      </c>
    </row>
    <row r="141">
      <c r="A141" s="11" t="str">
        <f>IFERROR(__xludf.DUMMYFUNCTION("""COMPUTED_VALUE"""),"RCG-9980")</f>
        <v>RCG-9980</v>
      </c>
    </row>
    <row r="142">
      <c r="A142" s="11" t="str">
        <f>IFERROR(__xludf.DUMMYFUNCTION("""COMPUTED_VALUE"""),"RCE-5382")</f>
        <v>RCE-5382</v>
      </c>
    </row>
    <row r="143">
      <c r="A143" s="11" t="str">
        <f>IFERROR(__xludf.DUMMYFUNCTION("""COMPUTED_VALUE"""),"RCE-2703")</f>
        <v>RCE-2703</v>
      </c>
    </row>
    <row r="144">
      <c r="A144" s="11" t="str">
        <f>IFERROR(__xludf.DUMMYFUNCTION("""COMPUTED_VALUE"""),"RCE-2593")</f>
        <v>RCE-2593</v>
      </c>
    </row>
    <row r="145">
      <c r="A145" s="11" t="str">
        <f>IFERROR(__xludf.DUMMYFUNCTION("""COMPUTED_VALUE"""),"RCE-2323")</f>
        <v>RCE-2323</v>
      </c>
    </row>
    <row r="146">
      <c r="A146" s="11" t="str">
        <f>IFERROR(__xludf.DUMMYFUNCTION("""COMPUTED_VALUE"""),"RBV-6271")</f>
        <v>RBV-6271</v>
      </c>
    </row>
    <row r="147">
      <c r="A147" s="11" t="str">
        <f>IFERROR(__xludf.DUMMYFUNCTION("""COMPUTED_VALUE"""),"RBF-5751")</f>
        <v>RBF-5751</v>
      </c>
    </row>
    <row r="148">
      <c r="A148" s="11" t="str">
        <f>IFERROR(__xludf.DUMMYFUNCTION("""COMPUTED_VALUE"""),"RBF-5291")</f>
        <v>RBF-5291</v>
      </c>
    </row>
    <row r="149">
      <c r="A149" s="11" t="str">
        <f>IFERROR(__xludf.DUMMYFUNCTION("""COMPUTED_VALUE"""),"RAS-5702")</f>
        <v>RAS-5702</v>
      </c>
    </row>
    <row r="150">
      <c r="A150" s="11" t="str">
        <f>IFERROR(__xludf.DUMMYFUNCTION("""COMPUTED_VALUE"""),"RAS-5617")</f>
        <v>RAS-5617</v>
      </c>
    </row>
    <row r="151">
      <c r="A151" s="11" t="str">
        <f>IFERROR(__xludf.DUMMYFUNCTION("""COMPUTED_VALUE"""),"RAS-3191")</f>
        <v>RAS-3191</v>
      </c>
    </row>
    <row r="152">
      <c r="A152" s="11" t="str">
        <f>IFERROR(__xludf.DUMMYFUNCTION("""COMPUTED_VALUE"""),"RAM-5797")</f>
        <v>RAM-5797</v>
      </c>
    </row>
    <row r="153">
      <c r="A153" s="11" t="str">
        <f>IFERROR(__xludf.DUMMYFUNCTION("""COMPUTED_VALUE"""),"RAM-5003")</f>
        <v>RAM-5003</v>
      </c>
    </row>
    <row r="154">
      <c r="A154" s="11" t="str">
        <f>IFERROR(__xludf.DUMMYFUNCTION("""COMPUTED_VALUE"""),"RAE-9936")</f>
        <v>RAE-9936</v>
      </c>
    </row>
    <row r="155">
      <c r="A155" s="11" t="str">
        <f>IFERROR(__xludf.DUMMYFUNCTION("""COMPUTED_VALUE"""),"RAE-0286")</f>
        <v>RAE-0286</v>
      </c>
    </row>
    <row r="156">
      <c r="A156" s="11" t="str">
        <f>IFERROR(__xludf.DUMMYFUNCTION("""COMPUTED_VALUE"""),"EBE-7992")</f>
        <v>EBE-7992</v>
      </c>
    </row>
    <row r="157">
      <c r="A157" s="11" t="str">
        <f>IFERROR(__xludf.DUMMYFUNCTION("""COMPUTED_VALUE"""),"EBD-0589")</f>
        <v>EBD-0589</v>
      </c>
    </row>
    <row r="158">
      <c r="A158" s="11" t="str">
        <f>IFERROR(__xludf.DUMMYFUNCTION("""COMPUTED_VALUE"""),"EBC-5555")</f>
        <v>EBC-5555</v>
      </c>
    </row>
    <row r="159">
      <c r="A159" s="11" t="str">
        <f>IFERROR(__xludf.DUMMYFUNCTION("""COMPUTED_VALUE"""),"EBB-8388")</f>
        <v>EBB-8388</v>
      </c>
    </row>
    <row r="160">
      <c r="A160" s="11" t="str">
        <f>IFERROR(__xludf.DUMMYFUNCTION("""COMPUTED_VALUE"""),"EBA-5871")</f>
        <v>EBA-5871</v>
      </c>
    </row>
    <row r="161">
      <c r="A161" s="11" t="str">
        <f>IFERROR(__xludf.DUMMYFUNCTION("""COMPUTED_VALUE"""),"EAK-7161")</f>
        <v>EAK-7161</v>
      </c>
    </row>
    <row r="162">
      <c r="A162" s="11" t="str">
        <f>IFERROR(__xludf.DUMMYFUNCTION("""COMPUTED_VALUE"""),"EAJ-3233")</f>
        <v>EAJ-3233</v>
      </c>
    </row>
    <row r="163">
      <c r="A163" s="11" t="str">
        <f>IFERROR(__xludf.DUMMYFUNCTION("""COMPUTED_VALUE"""),"EAJ-0138")</f>
        <v>EAJ-0138</v>
      </c>
    </row>
    <row r="164">
      <c r="A164" s="11" t="str">
        <f>IFERROR(__xludf.DUMMYFUNCTION("""COMPUTED_VALUE"""),"EAH-9996")</f>
        <v>EAH-9996</v>
      </c>
    </row>
    <row r="165">
      <c r="A165" s="11" t="str">
        <f>IFERROR(__xludf.DUMMYFUNCTION("""COMPUTED_VALUE"""),"EAG-7763")</f>
        <v>EAG-7763</v>
      </c>
    </row>
    <row r="166">
      <c r="A166" s="11" t="str">
        <f>IFERROR(__xludf.DUMMYFUNCTION("""COMPUTED_VALUE"""),"EAG-2601")</f>
        <v>EAG-2601</v>
      </c>
    </row>
    <row r="167">
      <c r="A167" s="11" t="str">
        <f>IFERROR(__xludf.DUMMYFUNCTION("""COMPUTED_VALUE"""),"EAE-5986")</f>
        <v>EAE-5986</v>
      </c>
    </row>
    <row r="168">
      <c r="A168" s="11" t="str">
        <f>IFERROR(__xludf.DUMMYFUNCTION("""COMPUTED_VALUE"""),"EAC-6380")</f>
        <v>EAC-6380</v>
      </c>
    </row>
    <row r="169">
      <c r="A169" s="11" t="str">
        <f>IFERROR(__xludf.DUMMYFUNCTION("""COMPUTED_VALUE"""),"EAB-1068")</f>
        <v>EAB-1068</v>
      </c>
    </row>
    <row r="170">
      <c r="A170" s="11" t="str">
        <f>IFERROR(__xludf.DUMMYFUNCTION("""COMPUTED_VALUE"""),"EAA-7035")</f>
        <v>EAA-7035</v>
      </c>
    </row>
    <row r="171">
      <c r="A171" s="11" t="str">
        <f>IFERROR(__xludf.DUMMYFUNCTION("""COMPUTED_VALUE"""),"CBG-1517")</f>
        <v>CBG-1517</v>
      </c>
    </row>
    <row r="172">
      <c r="A172" s="11" t="str">
        <f>IFERROR(__xludf.DUMMYFUNCTION("""COMPUTED_VALUE"""),"CAX-2221")</f>
        <v>CAX-2221</v>
      </c>
    </row>
    <row r="173">
      <c r="A173" s="12" t="str">
        <f>IFERROR(__xludf.DUMMYFUNCTION("""COMPUTED_VALUE"""),"CAK-1682")</f>
        <v>CAK-1682</v>
      </c>
    </row>
    <row r="174">
      <c r="A174" s="11" t="str">
        <f>IFERROR(__xludf.DUMMYFUNCTION("""COMPUTED_VALUE"""),"BZX-7990")</f>
        <v>BZX-7990</v>
      </c>
    </row>
    <row r="175">
      <c r="A175" s="11" t="str">
        <f>IFERROR(__xludf.DUMMYFUNCTION("""COMPUTED_VALUE"""),"BZX-7169")</f>
        <v>BZX-7169</v>
      </c>
    </row>
    <row r="176">
      <c r="A176" s="11" t="str">
        <f>IFERROR(__xludf.DUMMYFUNCTION("""COMPUTED_VALUE"""),"BZX-6535")</f>
        <v>BZX-6535</v>
      </c>
    </row>
    <row r="177">
      <c r="A177" s="11" t="str">
        <f>IFERROR(__xludf.DUMMYFUNCTION("""COMPUTED_VALUE"""),"BZV-8525")</f>
        <v>BZV-8525</v>
      </c>
    </row>
    <row r="178">
      <c r="A178" s="11" t="str">
        <f>IFERROR(__xludf.DUMMYFUNCTION("""COMPUTED_VALUE"""),"BZV-8190")</f>
        <v>BZV-8190</v>
      </c>
    </row>
    <row r="179">
      <c r="A179" s="11" t="str">
        <f>IFERROR(__xludf.DUMMYFUNCTION("""COMPUTED_VALUE"""),"BZV-2883")</f>
        <v>BZV-2883</v>
      </c>
    </row>
    <row r="180">
      <c r="A180" s="11" t="str">
        <f>IFERROR(__xludf.DUMMYFUNCTION("""COMPUTED_VALUE"""),"BZV-1002")</f>
        <v>BZV-1002</v>
      </c>
    </row>
    <row r="181">
      <c r="A181" s="11" t="str">
        <f>IFERROR(__xludf.DUMMYFUNCTION("""COMPUTED_VALUE"""),"BZV-0991")</f>
        <v>BZV-0991</v>
      </c>
    </row>
    <row r="182">
      <c r="A182" s="11" t="str">
        <f>IFERROR(__xludf.DUMMYFUNCTION("""COMPUTED_VALUE"""),"BZQ-8117")</f>
        <v>BZQ-8117</v>
      </c>
    </row>
    <row r="183">
      <c r="A183" s="11" t="str">
        <f>IFERROR(__xludf.DUMMYFUNCTION("""COMPUTED_VALUE"""),"BZQ-5731")</f>
        <v>BZQ-5731</v>
      </c>
    </row>
    <row r="184">
      <c r="A184" s="11" t="str">
        <f>IFERROR(__xludf.DUMMYFUNCTION("""COMPUTED_VALUE"""),"BZQ-5517")</f>
        <v>BZQ-5517</v>
      </c>
    </row>
    <row r="185">
      <c r="A185" s="11" t="str">
        <f>IFERROR(__xludf.DUMMYFUNCTION("""COMPUTED_VALUE"""),"BZM-5688")</f>
        <v>BZM-5688</v>
      </c>
    </row>
    <row r="186">
      <c r="A186" s="11" t="str">
        <f>IFERROR(__xludf.DUMMYFUNCTION("""COMPUTED_VALUE"""),"BZL-3110")</f>
        <v>BZL-3110</v>
      </c>
    </row>
    <row r="187">
      <c r="A187" s="11" t="str">
        <f>IFERROR(__xludf.DUMMYFUNCTION("""COMPUTED_VALUE"""),"BZK-7900")</f>
        <v>BZK-7900</v>
      </c>
    </row>
    <row r="188">
      <c r="A188" s="11" t="str">
        <f>IFERROR(__xludf.DUMMYFUNCTION("""COMPUTED_VALUE"""),"BZK-3105")</f>
        <v>BZK-3105</v>
      </c>
    </row>
    <row r="189">
      <c r="A189" s="11" t="str">
        <f>IFERROR(__xludf.DUMMYFUNCTION("""COMPUTED_VALUE"""),"BZK-0061")</f>
        <v>BZK-0061</v>
      </c>
    </row>
    <row r="190">
      <c r="A190" s="11" t="str">
        <f>IFERROR(__xludf.DUMMYFUNCTION("""COMPUTED_VALUE"""),"BZG-2339")</f>
        <v>BZG-2339</v>
      </c>
    </row>
    <row r="191">
      <c r="A191" s="11" t="str">
        <f>IFERROR(__xludf.DUMMYFUNCTION("""COMPUTED_VALUE"""),"BZE-7978")</f>
        <v>BZE-7978</v>
      </c>
    </row>
    <row r="192">
      <c r="A192" s="11" t="str">
        <f>IFERROR(__xludf.DUMMYFUNCTION("""COMPUTED_VALUE"""),"BZE-6720")</f>
        <v>BZE-6720</v>
      </c>
    </row>
    <row r="193">
      <c r="A193" s="11" t="str">
        <f>IFERROR(__xludf.DUMMYFUNCTION("""COMPUTED_VALUE"""),"BZE-6351")</f>
        <v>BZE-6351</v>
      </c>
    </row>
    <row r="194">
      <c r="A194" s="11" t="str">
        <f>IFERROR(__xludf.DUMMYFUNCTION("""COMPUTED_VALUE"""),"BZE-1815")</f>
        <v>BZE-1815</v>
      </c>
    </row>
    <row r="195">
      <c r="A195" s="11" t="str">
        <f>IFERROR(__xludf.DUMMYFUNCTION("""COMPUTED_VALUE"""),"BZD-1098")</f>
        <v>BZD-1098</v>
      </c>
    </row>
    <row r="196">
      <c r="A196" s="11" t="str">
        <f>IFERROR(__xludf.DUMMYFUNCTION("""COMPUTED_VALUE"""),"BZD-0318")</f>
        <v>BZD-0318</v>
      </c>
    </row>
    <row r="197">
      <c r="A197" s="11" t="str">
        <f>IFERROR(__xludf.DUMMYFUNCTION("""COMPUTED_VALUE"""),"BZC-9292")</f>
        <v>BZC-9292</v>
      </c>
    </row>
    <row r="198">
      <c r="A198" s="11" t="str">
        <f>IFERROR(__xludf.DUMMYFUNCTION("""COMPUTED_VALUE"""),"BZC-9131")</f>
        <v>BZC-9131</v>
      </c>
    </row>
    <row r="199">
      <c r="A199" s="11" t="str">
        <f>IFERROR(__xludf.DUMMYFUNCTION("""COMPUTED_VALUE"""),"BZC-2766")</f>
        <v>BZC-2766</v>
      </c>
    </row>
    <row r="200">
      <c r="A200" s="11" t="str">
        <f>IFERROR(__xludf.DUMMYFUNCTION("""COMPUTED_VALUE"""),"BZC-1076")</f>
        <v>BZC-1076</v>
      </c>
    </row>
    <row r="201">
      <c r="A201" s="11" t="str">
        <f>IFERROR(__xludf.DUMMYFUNCTION("""COMPUTED_VALUE"""),"BZB-8181")</f>
        <v>BZB-8181</v>
      </c>
    </row>
    <row r="202">
      <c r="A202" s="11" t="str">
        <f>IFERROR(__xludf.DUMMYFUNCTION("""COMPUTED_VALUE"""),"BYZ-8088")</f>
        <v>BYZ-8088</v>
      </c>
    </row>
    <row r="203">
      <c r="A203" s="11" t="str">
        <f>IFERROR(__xludf.DUMMYFUNCTION("""COMPUTED_VALUE"""),"BYZ-6889")</f>
        <v>BYZ-6889</v>
      </c>
    </row>
    <row r="204">
      <c r="A204" s="11" t="str">
        <f>IFERROR(__xludf.DUMMYFUNCTION("""COMPUTED_VALUE"""),"BYY-9910")</f>
        <v>BYY-9910</v>
      </c>
    </row>
    <row r="205">
      <c r="A205" s="11" t="str">
        <f>IFERROR(__xludf.DUMMYFUNCTION("""COMPUTED_VALUE"""),"BYY-7191")</f>
        <v>BYY-7191</v>
      </c>
    </row>
    <row r="206">
      <c r="A206" s="11" t="str">
        <f>IFERROR(__xludf.DUMMYFUNCTION("""COMPUTED_VALUE"""),"BYX-2191")</f>
        <v>BYX-2191</v>
      </c>
    </row>
    <row r="207">
      <c r="A207" s="11" t="str">
        <f>IFERROR(__xludf.DUMMYFUNCTION("""COMPUTED_VALUE"""),"BYX-2013")</f>
        <v>BYX-2013</v>
      </c>
    </row>
    <row r="208">
      <c r="A208" s="11" t="str">
        <f>IFERROR(__xludf.DUMMYFUNCTION("""COMPUTED_VALUE"""),"BYW-3202")</f>
        <v>BYW-3202</v>
      </c>
    </row>
    <row r="209">
      <c r="A209" s="11" t="str">
        <f>IFERROR(__xludf.DUMMYFUNCTION("""COMPUTED_VALUE"""),"BYV-9222")</f>
        <v>BYV-9222</v>
      </c>
    </row>
    <row r="210">
      <c r="A210" s="11" t="str">
        <f>IFERROR(__xludf.DUMMYFUNCTION("""COMPUTED_VALUE"""),"BYV-6792")</f>
        <v>BYV-6792</v>
      </c>
    </row>
    <row r="211">
      <c r="A211" s="11" t="str">
        <f>IFERROR(__xludf.DUMMYFUNCTION("""COMPUTED_VALUE"""),"BYV-3171")</f>
        <v>BYV-3171</v>
      </c>
    </row>
    <row r="212">
      <c r="A212" s="11" t="str">
        <f>IFERROR(__xludf.DUMMYFUNCTION("""COMPUTED_VALUE"""),"BYU-5070")</f>
        <v>BYU-5070</v>
      </c>
    </row>
    <row r="213">
      <c r="A213" s="11" t="str">
        <f>IFERROR(__xludf.DUMMYFUNCTION("""COMPUTED_VALUE"""),"BYU-3353")</f>
        <v>BYU-3353</v>
      </c>
    </row>
    <row r="214">
      <c r="A214" s="11" t="str">
        <f>IFERROR(__xludf.DUMMYFUNCTION("""COMPUTED_VALUE"""),"BYS-9838")</f>
        <v>BYS-9838</v>
      </c>
    </row>
    <row r="215">
      <c r="A215" s="11" t="str">
        <f>IFERROR(__xludf.DUMMYFUNCTION("""COMPUTED_VALUE"""),"BYS-9596")</f>
        <v>BYS-9596</v>
      </c>
    </row>
    <row r="216">
      <c r="A216" s="11" t="str">
        <f>IFERROR(__xludf.DUMMYFUNCTION("""COMPUTED_VALUE"""),"BYS-8777")</f>
        <v>BYS-8777</v>
      </c>
    </row>
    <row r="217">
      <c r="A217" s="11" t="str">
        <f>IFERROR(__xludf.DUMMYFUNCTION("""COMPUTED_VALUE"""),"BYS-2161")</f>
        <v>BYS-2161</v>
      </c>
    </row>
    <row r="218">
      <c r="A218" s="11" t="str">
        <f>IFERROR(__xludf.DUMMYFUNCTION("""COMPUTED_VALUE"""),"BYS-0997")</f>
        <v>BYS-0997</v>
      </c>
    </row>
    <row r="219">
      <c r="A219" s="11" t="str">
        <f>IFERROR(__xludf.DUMMYFUNCTION("""COMPUTED_VALUE"""),"BYS-0151")</f>
        <v>BYS-0151</v>
      </c>
    </row>
    <row r="220">
      <c r="A220" s="11" t="str">
        <f>IFERROR(__xludf.DUMMYFUNCTION("""COMPUTED_VALUE"""),"BYR-9002")</f>
        <v>BYR-9002</v>
      </c>
    </row>
    <row r="221">
      <c r="A221" s="11" t="str">
        <f>IFERROR(__xludf.DUMMYFUNCTION("""COMPUTED_VALUE"""),"BYR-7571")</f>
        <v>BYR-7571</v>
      </c>
    </row>
    <row r="222">
      <c r="A222" s="11" t="str">
        <f>IFERROR(__xludf.DUMMYFUNCTION("""COMPUTED_VALUE"""),"BYR-6895")</f>
        <v>BYR-6895</v>
      </c>
    </row>
    <row r="223">
      <c r="A223" s="11" t="str">
        <f>IFERROR(__xludf.DUMMYFUNCTION("""COMPUTED_VALUE"""),"BYR-1099")</f>
        <v>BYR-1099</v>
      </c>
    </row>
    <row r="224">
      <c r="A224" s="12" t="str">
        <f>IFERROR(__xludf.DUMMYFUNCTION("""COMPUTED_VALUE"""),"BYR-0711")</f>
        <v>BYR-0711</v>
      </c>
    </row>
    <row r="225">
      <c r="A225" s="11" t="str">
        <f>IFERROR(__xludf.DUMMYFUNCTION("""COMPUTED_VALUE"""),"BYP-9929")</f>
        <v>BYP-9929</v>
      </c>
    </row>
    <row r="226">
      <c r="A226" s="11" t="str">
        <f>IFERROR(__xludf.DUMMYFUNCTION("""COMPUTED_VALUE"""),"BYP-9830")</f>
        <v>BYP-9830</v>
      </c>
    </row>
    <row r="227">
      <c r="A227" s="11" t="str">
        <f>IFERROR(__xludf.DUMMYFUNCTION("""COMPUTED_VALUE"""),"BYP-8992")</f>
        <v>BYP-8992</v>
      </c>
    </row>
    <row r="228">
      <c r="A228" s="11" t="str">
        <f>IFERROR(__xludf.DUMMYFUNCTION("""COMPUTED_VALUE"""),"BYP-8737")</f>
        <v>BYP-8737</v>
      </c>
    </row>
    <row r="229">
      <c r="A229" s="11" t="str">
        <f>IFERROR(__xludf.DUMMYFUNCTION("""COMPUTED_VALUE"""),"BYP-5698")</f>
        <v>BYP-5698</v>
      </c>
    </row>
    <row r="230">
      <c r="A230" s="11" t="str">
        <f>IFERROR(__xludf.DUMMYFUNCTION("""COMPUTED_VALUE"""),"BYP-3215")</f>
        <v>BYP-3215</v>
      </c>
    </row>
    <row r="231">
      <c r="A231" s="11" t="str">
        <f>IFERROR(__xludf.DUMMYFUNCTION("""COMPUTED_VALUE"""),"BYP-3160")</f>
        <v>BYP-3160</v>
      </c>
    </row>
    <row r="232">
      <c r="A232" s="11" t="str">
        <f>IFERROR(__xludf.DUMMYFUNCTION("""COMPUTED_VALUE"""),"BYP-2850")</f>
        <v>BYP-2850</v>
      </c>
    </row>
    <row r="233">
      <c r="A233" s="11" t="str">
        <f>IFERROR(__xludf.DUMMYFUNCTION("""COMPUTED_VALUE"""),"BYP-2591")</f>
        <v>BYP-2591</v>
      </c>
    </row>
    <row r="234">
      <c r="A234" s="11" t="str">
        <f>IFERROR(__xludf.DUMMYFUNCTION("""COMPUTED_VALUE"""),"BYP-1271")</f>
        <v>BYP-1271</v>
      </c>
    </row>
    <row r="235">
      <c r="A235" s="11" t="str">
        <f>IFERROR(__xludf.DUMMYFUNCTION("""COMPUTED_VALUE"""),"BYP-0829")</f>
        <v>BYP-0829</v>
      </c>
    </row>
    <row r="236">
      <c r="A236" s="11" t="str">
        <f>IFERROR(__xludf.DUMMYFUNCTION("""COMPUTED_VALUE"""),"BYN-9125")</f>
        <v>BYN-9125</v>
      </c>
    </row>
    <row r="237">
      <c r="A237" s="11" t="str">
        <f>IFERROR(__xludf.DUMMYFUNCTION("""COMPUTED_VALUE"""),"BYN-9083")</f>
        <v>BYN-9083</v>
      </c>
    </row>
    <row r="238">
      <c r="A238" s="11" t="str">
        <f>IFERROR(__xludf.DUMMYFUNCTION("""COMPUTED_VALUE"""),"BYN-8567")</f>
        <v>BYN-8567</v>
      </c>
    </row>
    <row r="239">
      <c r="A239" s="11" t="str">
        <f>IFERROR(__xludf.DUMMYFUNCTION("""COMPUTED_VALUE"""),"BYN-6392")</f>
        <v>BYN-6392</v>
      </c>
    </row>
    <row r="240">
      <c r="A240" s="11" t="str">
        <f>IFERROR(__xludf.DUMMYFUNCTION("""COMPUTED_VALUE"""),"BYN-6183")</f>
        <v>BYN-6183</v>
      </c>
    </row>
    <row r="241">
      <c r="A241" s="11" t="str">
        <f>IFERROR(__xludf.DUMMYFUNCTION("""COMPUTED_VALUE"""),"BYN-2631")</f>
        <v>BYN-2631</v>
      </c>
    </row>
    <row r="242">
      <c r="A242" s="11" t="str">
        <f>IFERROR(__xludf.DUMMYFUNCTION("""COMPUTED_VALUE"""),"BYN-1855")</f>
        <v>BYN-1855</v>
      </c>
    </row>
    <row r="243">
      <c r="A243" s="11" t="str">
        <f>IFERROR(__xludf.DUMMYFUNCTION("""COMPUTED_VALUE"""),"BYN-1290")</f>
        <v>BYN-1290</v>
      </c>
    </row>
    <row r="244">
      <c r="A244" s="11" t="str">
        <f>IFERROR(__xludf.DUMMYFUNCTION("""COMPUTED_VALUE"""),"BYN-0791")</f>
        <v>BYN-0791</v>
      </c>
    </row>
    <row r="245">
      <c r="A245" s="11" t="str">
        <f>IFERROR(__xludf.DUMMYFUNCTION("""COMPUTED_VALUE"""),"BYM-7351")</f>
        <v>BYM-7351</v>
      </c>
    </row>
    <row r="246">
      <c r="A246" s="11" t="str">
        <f>IFERROR(__xludf.DUMMYFUNCTION("""COMPUTED_VALUE"""),"BYM-5370")</f>
        <v>BYM-5370</v>
      </c>
    </row>
    <row r="247">
      <c r="A247" s="11" t="str">
        <f>IFERROR(__xludf.DUMMYFUNCTION("""COMPUTED_VALUE"""),"BYM-5227")</f>
        <v>BYM-5227</v>
      </c>
    </row>
    <row r="248">
      <c r="A248" s="11" t="str">
        <f>IFERROR(__xludf.DUMMYFUNCTION("""COMPUTED_VALUE"""),"BYM-5119")</f>
        <v>BYM-5119</v>
      </c>
    </row>
    <row r="249">
      <c r="A249" s="11" t="str">
        <f>IFERROR(__xludf.DUMMYFUNCTION("""COMPUTED_VALUE"""),"BYM-3606")</f>
        <v>BYM-3606</v>
      </c>
    </row>
    <row r="250">
      <c r="A250" s="11" t="str">
        <f>IFERROR(__xludf.DUMMYFUNCTION("""COMPUTED_VALUE"""),"BYM-2989")</f>
        <v>BYM-2989</v>
      </c>
    </row>
    <row r="251">
      <c r="A251" s="11" t="str">
        <f>IFERROR(__xludf.DUMMYFUNCTION("""COMPUTED_VALUE"""),"BYM-2807")</f>
        <v>BYM-2807</v>
      </c>
    </row>
    <row r="252">
      <c r="A252" s="12" t="str">
        <f>IFERROR(__xludf.DUMMYFUNCTION("""COMPUTED_VALUE"""),"BYM-1831")</f>
        <v>BYM-1831</v>
      </c>
    </row>
    <row r="253">
      <c r="A253" s="11" t="str">
        <f>IFERROR(__xludf.DUMMYFUNCTION("""COMPUTED_VALUE"""),"BYM-1316")</f>
        <v>BYM-1316</v>
      </c>
    </row>
    <row r="254">
      <c r="A254" s="11" t="str">
        <f>IFERROR(__xludf.DUMMYFUNCTION("""COMPUTED_VALUE"""),"BYM-1076")</f>
        <v>BYM-1076</v>
      </c>
    </row>
    <row r="255">
      <c r="A255" s="11" t="str">
        <f>IFERROR(__xludf.DUMMYFUNCTION("""COMPUTED_VALUE"""),"BYK-9728")</f>
        <v>BYK-9728</v>
      </c>
    </row>
    <row r="256">
      <c r="A256" s="11" t="str">
        <f>IFERROR(__xludf.DUMMYFUNCTION("""COMPUTED_VALUE"""),"BYK-7660")</f>
        <v>BYK-7660</v>
      </c>
    </row>
    <row r="257">
      <c r="A257" s="11" t="str">
        <f>IFERROR(__xludf.DUMMYFUNCTION("""COMPUTED_VALUE"""),"BYK-6529")</f>
        <v>BYK-6529</v>
      </c>
    </row>
    <row r="258">
      <c r="A258" s="11" t="str">
        <f>IFERROR(__xludf.DUMMYFUNCTION("""COMPUTED_VALUE"""),"BYK-6357")</f>
        <v>BYK-6357</v>
      </c>
    </row>
    <row r="259">
      <c r="A259" s="11" t="str">
        <f>IFERROR(__xludf.DUMMYFUNCTION("""COMPUTED_VALUE"""),"BYK-2579")</f>
        <v>BYK-2579</v>
      </c>
    </row>
    <row r="260">
      <c r="A260" s="11" t="str">
        <f>IFERROR(__xludf.DUMMYFUNCTION("""COMPUTED_VALUE"""),"BYK-1322")</f>
        <v>BYK-1322</v>
      </c>
    </row>
    <row r="261">
      <c r="A261" s="11" t="str">
        <f>IFERROR(__xludf.DUMMYFUNCTION("""COMPUTED_VALUE"""),"BYK-1222")</f>
        <v>BYK-1222</v>
      </c>
    </row>
    <row r="262">
      <c r="A262" s="11" t="str">
        <f>IFERROR(__xludf.DUMMYFUNCTION("""COMPUTED_VALUE"""),"BYK-1153")</f>
        <v>BYK-1153</v>
      </c>
    </row>
    <row r="263">
      <c r="A263" s="11" t="str">
        <f>IFERROR(__xludf.DUMMYFUNCTION("""COMPUTED_VALUE"""),"BYJ-9729")</f>
        <v>BYJ-9729</v>
      </c>
    </row>
    <row r="264">
      <c r="A264" s="12" t="str">
        <f>IFERROR(__xludf.DUMMYFUNCTION("""COMPUTED_VALUE"""),"BYJ-9606")</f>
        <v>BYJ-9606</v>
      </c>
    </row>
    <row r="265">
      <c r="A265" s="11" t="str">
        <f>IFERROR(__xludf.DUMMYFUNCTION("""COMPUTED_VALUE"""),"BYJ-9221")</f>
        <v>BYJ-9221</v>
      </c>
    </row>
    <row r="266">
      <c r="A266" s="11" t="str">
        <f>IFERROR(__xludf.DUMMYFUNCTION("""COMPUTED_VALUE"""),"BYJ-8791")</f>
        <v>BYJ-8791</v>
      </c>
    </row>
    <row r="267">
      <c r="A267" s="11" t="str">
        <f>IFERROR(__xludf.DUMMYFUNCTION("""COMPUTED_VALUE"""),"BYJ-8781")</f>
        <v>BYJ-8781</v>
      </c>
    </row>
    <row r="268">
      <c r="A268" s="11" t="str">
        <f>IFERROR(__xludf.DUMMYFUNCTION("""COMPUTED_VALUE"""),"BYJ-8700")</f>
        <v>BYJ-8700</v>
      </c>
    </row>
    <row r="269">
      <c r="A269" s="11" t="str">
        <f>IFERROR(__xludf.DUMMYFUNCTION("""COMPUTED_VALUE"""),"BYJ-2950")</f>
        <v>BYJ-2950</v>
      </c>
    </row>
    <row r="270">
      <c r="A270" s="11" t="str">
        <f>IFERROR(__xludf.DUMMYFUNCTION("""COMPUTED_VALUE"""),"BYJ-2655")</f>
        <v>BYJ-2655</v>
      </c>
    </row>
    <row r="271">
      <c r="A271" s="11" t="str">
        <f>IFERROR(__xludf.DUMMYFUNCTION("""COMPUTED_VALUE"""),"BYJ-1565")</f>
        <v>BYJ-1565</v>
      </c>
    </row>
    <row r="272">
      <c r="A272" s="11" t="str">
        <f>IFERROR(__xludf.DUMMYFUNCTION("""COMPUTED_VALUE"""),"BYJ-1563")</f>
        <v>BYJ-1563</v>
      </c>
    </row>
    <row r="273">
      <c r="A273" s="11" t="str">
        <f>IFERROR(__xludf.DUMMYFUNCTION("""COMPUTED_VALUE"""),"BYJ-1562")</f>
        <v>BYJ-1562</v>
      </c>
    </row>
    <row r="274">
      <c r="A274" s="11" t="str">
        <f>IFERROR(__xludf.DUMMYFUNCTION("""COMPUTED_VALUE"""),"BYJ-1153")</f>
        <v>BYJ-1153</v>
      </c>
    </row>
    <row r="275">
      <c r="A275" s="11" t="str">
        <f>IFERROR(__xludf.DUMMYFUNCTION("""COMPUTED_VALUE"""),"BYJ-1098")</f>
        <v>BYJ-1098</v>
      </c>
    </row>
    <row r="276">
      <c r="A276" s="11" t="str">
        <f>IFERROR(__xludf.DUMMYFUNCTION("""COMPUTED_VALUE"""),"BYJ-0359")</f>
        <v>BYJ-0359</v>
      </c>
    </row>
    <row r="277">
      <c r="A277" s="11" t="str">
        <f>IFERROR(__xludf.DUMMYFUNCTION("""COMPUTED_VALUE"""),"BYH-1627")</f>
        <v>BYH-1627</v>
      </c>
    </row>
    <row r="278">
      <c r="A278" s="11" t="str">
        <f>IFERROR(__xludf.DUMMYFUNCTION("""COMPUTED_VALUE"""),"BYH-1551")</f>
        <v>BYH-1551</v>
      </c>
    </row>
    <row r="279">
      <c r="A279" s="11" t="str">
        <f>IFERROR(__xludf.DUMMYFUNCTION("""COMPUTED_VALUE"""),"BYG-8136")</f>
        <v>BYG-8136</v>
      </c>
    </row>
    <row r="280">
      <c r="A280" s="11" t="str">
        <f>IFERROR(__xludf.DUMMYFUNCTION("""COMPUTED_VALUE"""),"BYG-7953")</f>
        <v>BYG-7953</v>
      </c>
    </row>
    <row r="281">
      <c r="A281" s="11" t="str">
        <f>IFERROR(__xludf.DUMMYFUNCTION("""COMPUTED_VALUE"""),"BYG-6210")</f>
        <v>BYG-6210</v>
      </c>
    </row>
    <row r="282">
      <c r="A282" s="11" t="str">
        <f>IFERROR(__xludf.DUMMYFUNCTION("""COMPUTED_VALUE"""),"BYG-5580")</f>
        <v>BYG-5580</v>
      </c>
    </row>
    <row r="283">
      <c r="A283" s="11" t="str">
        <f>IFERROR(__xludf.DUMMYFUNCTION("""COMPUTED_VALUE"""),"BYG-5555")</f>
        <v>BYG-5555</v>
      </c>
    </row>
    <row r="284">
      <c r="A284" s="11" t="str">
        <f>IFERROR(__xludf.DUMMYFUNCTION("""COMPUTED_VALUE"""),"BYG-1210")</f>
        <v>BYG-1210</v>
      </c>
    </row>
    <row r="285">
      <c r="A285" s="11" t="str">
        <f>IFERROR(__xludf.DUMMYFUNCTION("""COMPUTED_VALUE"""),"BYG-0313")</f>
        <v>BYG-0313</v>
      </c>
    </row>
    <row r="286">
      <c r="A286" s="11" t="str">
        <f>IFERROR(__xludf.DUMMYFUNCTION("""COMPUTED_VALUE"""),"BYF-5350")</f>
        <v>BYF-5350</v>
      </c>
    </row>
    <row r="287">
      <c r="A287" s="11" t="str">
        <f>IFERROR(__xludf.DUMMYFUNCTION("""COMPUTED_VALUE"""),"BYF-3078")</f>
        <v>BYF-3078</v>
      </c>
    </row>
    <row r="288">
      <c r="A288" s="11" t="str">
        <f>IFERROR(__xludf.DUMMYFUNCTION("""COMPUTED_VALUE"""),"BYD-5836")</f>
        <v>BYD-5836</v>
      </c>
    </row>
    <row r="289">
      <c r="A289" s="11" t="str">
        <f>IFERROR(__xludf.DUMMYFUNCTION("""COMPUTED_VALUE"""),"BYD-2617")</f>
        <v>BYD-2617</v>
      </c>
    </row>
    <row r="290">
      <c r="A290" s="11" t="str">
        <f>IFERROR(__xludf.DUMMYFUNCTION("""COMPUTED_VALUE"""),"BYD-0569")</f>
        <v>BYD-0569</v>
      </c>
    </row>
    <row r="291">
      <c r="A291" s="12" t="str">
        <f>IFERROR(__xludf.DUMMYFUNCTION("""COMPUTED_VALUE"""),"BYC-9178")</f>
        <v>BYC-9178</v>
      </c>
    </row>
    <row r="292">
      <c r="A292" s="11" t="str">
        <f>IFERROR(__xludf.DUMMYFUNCTION("""COMPUTED_VALUE"""),"BYC-8023")</f>
        <v>BYC-8023</v>
      </c>
    </row>
    <row r="293">
      <c r="A293" s="11" t="str">
        <f>IFERROR(__xludf.DUMMYFUNCTION("""COMPUTED_VALUE"""),"BYC-5615")</f>
        <v>BYC-5615</v>
      </c>
    </row>
    <row r="294">
      <c r="A294" s="11" t="str">
        <f>IFERROR(__xludf.DUMMYFUNCTION("""COMPUTED_VALUE"""),"BYC-2953")</f>
        <v>BYC-2953</v>
      </c>
    </row>
    <row r="295">
      <c r="A295" s="11" t="str">
        <f>IFERROR(__xludf.DUMMYFUNCTION("""COMPUTED_VALUE"""),"BYC-2907")</f>
        <v>BYC-2907</v>
      </c>
    </row>
    <row r="296">
      <c r="A296" s="11" t="str">
        <f>IFERROR(__xludf.DUMMYFUNCTION("""COMPUTED_VALUE"""),"BYC-1093")</f>
        <v>BYC-1093</v>
      </c>
    </row>
    <row r="297">
      <c r="A297" s="11" t="str">
        <f>IFERROR(__xludf.DUMMYFUNCTION("""COMPUTED_VALUE"""),"BYC-0850")</f>
        <v>BYC-0850</v>
      </c>
    </row>
    <row r="298">
      <c r="A298" s="11" t="str">
        <f>IFERROR(__xludf.DUMMYFUNCTION("""COMPUTED_VALUE"""),"BYA-5617")</f>
        <v>BYA-5617</v>
      </c>
    </row>
    <row r="299">
      <c r="A299" s="11" t="str">
        <f>IFERROR(__xludf.DUMMYFUNCTION("""COMPUTED_VALUE"""),"BYA-5397")</f>
        <v>BYA-5397</v>
      </c>
    </row>
    <row r="300">
      <c r="A300" s="11" t="str">
        <f>IFERROR(__xludf.DUMMYFUNCTION("""COMPUTED_VALUE"""),"BYA-2522")</f>
        <v>BYA-2522</v>
      </c>
    </row>
    <row r="301">
      <c r="A301" s="11" t="str">
        <f>IFERROR(__xludf.DUMMYFUNCTION("""COMPUTED_VALUE"""),"BXZ-7510")</f>
        <v>BXZ-7510</v>
      </c>
    </row>
    <row r="302">
      <c r="A302" s="11" t="str">
        <f>IFERROR(__xludf.DUMMYFUNCTION("""COMPUTED_VALUE"""),"BXZ-7119")</f>
        <v>BXZ-7119</v>
      </c>
    </row>
    <row r="303">
      <c r="A303" s="11" t="str">
        <f>IFERROR(__xludf.DUMMYFUNCTION("""COMPUTED_VALUE"""),"BXZ-5385")</f>
        <v>BXZ-5385</v>
      </c>
    </row>
    <row r="304">
      <c r="A304" s="11" t="str">
        <f>IFERROR(__xludf.DUMMYFUNCTION("""COMPUTED_VALUE"""),"BXZ-2253")</f>
        <v>BXZ-2253</v>
      </c>
    </row>
    <row r="305">
      <c r="A305" s="11" t="str">
        <f>IFERROR(__xludf.DUMMYFUNCTION("""COMPUTED_VALUE"""),"BXZ-0638")</f>
        <v>BXZ-0638</v>
      </c>
    </row>
    <row r="306">
      <c r="A306" s="11" t="str">
        <f>IFERROR(__xludf.DUMMYFUNCTION("""COMPUTED_VALUE"""),"BXY-3180")</f>
        <v>BXY-3180</v>
      </c>
    </row>
    <row r="307">
      <c r="A307" s="11" t="str">
        <f>IFERROR(__xludf.DUMMYFUNCTION("""COMPUTED_VALUE"""),"BXY-0762")</f>
        <v>BXY-0762</v>
      </c>
    </row>
    <row r="308">
      <c r="A308" s="11" t="str">
        <f>IFERROR(__xludf.DUMMYFUNCTION("""COMPUTED_VALUE"""),"BXX-0737")</f>
        <v>BXX-0737</v>
      </c>
    </row>
    <row r="309">
      <c r="A309" s="11" t="str">
        <f>IFERROR(__xludf.DUMMYFUNCTION("""COMPUTED_VALUE"""),"BXU-9605")</f>
        <v>BXU-9605</v>
      </c>
    </row>
    <row r="310">
      <c r="A310" s="11" t="str">
        <f>IFERROR(__xludf.DUMMYFUNCTION("""COMPUTED_VALUE"""),"BXU-7150")</f>
        <v>BXU-7150</v>
      </c>
    </row>
    <row r="311">
      <c r="A311" s="11" t="str">
        <f>IFERROR(__xludf.DUMMYFUNCTION("""COMPUTED_VALUE"""),"BXU-5317")</f>
        <v>BXU-5317</v>
      </c>
    </row>
    <row r="312">
      <c r="A312" s="11" t="str">
        <f>IFERROR(__xludf.DUMMYFUNCTION("""COMPUTED_VALUE"""),"BXU-3962")</f>
        <v>BXU-3962</v>
      </c>
    </row>
    <row r="313">
      <c r="A313" s="11" t="str">
        <f>IFERROR(__xludf.DUMMYFUNCTION("""COMPUTED_VALUE"""),"BXU-3671")</f>
        <v>BXU-3671</v>
      </c>
    </row>
    <row r="314">
      <c r="A314" s="11" t="str">
        <f>IFERROR(__xludf.DUMMYFUNCTION("""COMPUTED_VALUE"""),"BXU-2612")</f>
        <v>BXU-2612</v>
      </c>
    </row>
    <row r="315">
      <c r="A315" s="11" t="str">
        <f>IFERROR(__xludf.DUMMYFUNCTION("""COMPUTED_VALUE"""),"BXU-0961")</f>
        <v>BXU-0961</v>
      </c>
    </row>
    <row r="316">
      <c r="A316" s="11" t="str">
        <f>IFERROR(__xludf.DUMMYFUNCTION("""COMPUTED_VALUE"""),"BXT-6735")</f>
        <v>BXT-6735</v>
      </c>
    </row>
    <row r="317">
      <c r="A317" s="11" t="str">
        <f>IFERROR(__xludf.DUMMYFUNCTION("""COMPUTED_VALUE"""),"BXT-5136")</f>
        <v>BXT-5136</v>
      </c>
    </row>
    <row r="318">
      <c r="A318" s="11" t="str">
        <f>IFERROR(__xludf.DUMMYFUNCTION("""COMPUTED_VALUE"""),"BXT-3370")</f>
        <v>BXT-3370</v>
      </c>
    </row>
    <row r="319">
      <c r="A319" s="11" t="str">
        <f>IFERROR(__xludf.DUMMYFUNCTION("""COMPUTED_VALUE"""),"BXT-3157")</f>
        <v>BXT-3157</v>
      </c>
    </row>
    <row r="320">
      <c r="A320" s="11" t="str">
        <f>IFERROR(__xludf.DUMMYFUNCTION("""COMPUTED_VALUE"""),"BXT-2612")</f>
        <v>BXT-2612</v>
      </c>
    </row>
    <row r="321">
      <c r="A321" s="11" t="str">
        <f>IFERROR(__xludf.DUMMYFUNCTION("""COMPUTED_VALUE"""),"BXT-0269")</f>
        <v>BXT-0269</v>
      </c>
    </row>
    <row r="322">
      <c r="A322" s="11" t="str">
        <f>IFERROR(__xludf.DUMMYFUNCTION("""COMPUTED_VALUE"""),"BXS-8150")</f>
        <v>BXS-8150</v>
      </c>
    </row>
    <row r="323">
      <c r="A323" s="11" t="str">
        <f>IFERROR(__xludf.DUMMYFUNCTION("""COMPUTED_VALUE"""),"BXS-6899")</f>
        <v>BXS-6899</v>
      </c>
    </row>
    <row r="324">
      <c r="A324" s="12" t="str">
        <f>IFERROR(__xludf.DUMMYFUNCTION("""COMPUTED_VALUE"""),"BXS-6271")</f>
        <v>BXS-6271</v>
      </c>
    </row>
    <row r="325">
      <c r="A325" s="11" t="str">
        <f>IFERROR(__xludf.DUMMYFUNCTION("""COMPUTED_VALUE"""),"BXS-3386")</f>
        <v>BXS-3386</v>
      </c>
    </row>
    <row r="326">
      <c r="A326" s="11" t="str">
        <f>IFERROR(__xludf.DUMMYFUNCTION("""COMPUTED_VALUE"""),"BXS-2917")</f>
        <v>BXS-2917</v>
      </c>
    </row>
    <row r="327">
      <c r="A327" s="11" t="str">
        <f>IFERROR(__xludf.DUMMYFUNCTION("""COMPUTED_VALUE"""),"BXS-1565")</f>
        <v>BXS-1565</v>
      </c>
    </row>
    <row r="328">
      <c r="A328" s="11" t="str">
        <f>IFERROR(__xludf.DUMMYFUNCTION("""COMPUTED_VALUE"""),"BXS-0876")</f>
        <v>BXS-0876</v>
      </c>
    </row>
    <row r="329">
      <c r="A329" s="11" t="str">
        <f>IFERROR(__xludf.DUMMYFUNCTION("""COMPUTED_VALUE"""),"BXR-9582")</f>
        <v>BXR-9582</v>
      </c>
    </row>
    <row r="330">
      <c r="A330" s="11" t="str">
        <f>IFERROR(__xludf.DUMMYFUNCTION("""COMPUTED_VALUE"""),"BXR-9359")</f>
        <v>BXR-9359</v>
      </c>
    </row>
    <row r="331">
      <c r="A331" s="11" t="str">
        <f>IFERROR(__xludf.DUMMYFUNCTION("""COMPUTED_VALUE"""),"BXR-8577")</f>
        <v>BXR-8577</v>
      </c>
    </row>
    <row r="332">
      <c r="A332" s="11" t="str">
        <f>IFERROR(__xludf.DUMMYFUNCTION("""COMPUTED_VALUE"""),"BXR-7771")</f>
        <v>BXR-7771</v>
      </c>
    </row>
    <row r="333">
      <c r="A333" s="11" t="str">
        <f>IFERROR(__xludf.DUMMYFUNCTION("""COMPUTED_VALUE"""),"BXR-5859")</f>
        <v>BXR-5859</v>
      </c>
    </row>
    <row r="334">
      <c r="A334" s="11" t="str">
        <f>IFERROR(__xludf.DUMMYFUNCTION("""COMPUTED_VALUE"""),"BXQ-3058")</f>
        <v>BXQ-3058</v>
      </c>
    </row>
    <row r="335">
      <c r="A335" s="11" t="str">
        <f>IFERROR(__xludf.DUMMYFUNCTION("""COMPUTED_VALUE"""),"BXP-3389")</f>
        <v>BXP-3389</v>
      </c>
    </row>
    <row r="336">
      <c r="A336" s="11" t="str">
        <f>IFERROR(__xludf.DUMMYFUNCTION("""COMPUTED_VALUE"""),"BXP-0190")</f>
        <v>BXP-0190</v>
      </c>
    </row>
    <row r="337">
      <c r="A337" s="11" t="str">
        <f>IFERROR(__xludf.DUMMYFUNCTION("""COMPUTED_VALUE"""),"BXN-3856")</f>
        <v>BXN-3856</v>
      </c>
    </row>
    <row r="338">
      <c r="A338" s="11" t="str">
        <f>IFERROR(__xludf.DUMMYFUNCTION("""COMPUTED_VALUE"""),"BXN-2862")</f>
        <v>BXN-2862</v>
      </c>
    </row>
    <row r="339">
      <c r="A339" s="11" t="str">
        <f>IFERROR(__xludf.DUMMYFUNCTION("""COMPUTED_VALUE"""),"BXN-2533")</f>
        <v>BXN-2533</v>
      </c>
    </row>
    <row r="340">
      <c r="A340" s="11" t="str">
        <f>IFERROR(__xludf.DUMMYFUNCTION("""COMPUTED_VALUE"""),"BXN-1861")</f>
        <v>BXN-1861</v>
      </c>
    </row>
    <row r="341">
      <c r="A341" s="12" t="str">
        <f>IFERROR(__xludf.DUMMYFUNCTION("""COMPUTED_VALUE"""),"BXN-0263")</f>
        <v>BXN-0263</v>
      </c>
    </row>
    <row r="342">
      <c r="A342" s="11" t="str">
        <f>IFERROR(__xludf.DUMMYFUNCTION("""COMPUTED_VALUE"""),"BXM-8989")</f>
        <v>BXM-8989</v>
      </c>
    </row>
    <row r="343">
      <c r="A343" s="11" t="str">
        <f>IFERROR(__xludf.DUMMYFUNCTION("""COMPUTED_VALUE"""),"BXM-8585")</f>
        <v>BXM-8585</v>
      </c>
    </row>
    <row r="344">
      <c r="A344" s="11" t="str">
        <f>IFERROR(__xludf.DUMMYFUNCTION("""COMPUTED_VALUE"""),"BXM-1077")</f>
        <v>BXM-1077</v>
      </c>
    </row>
    <row r="345">
      <c r="A345" s="11" t="str">
        <f>IFERROR(__xludf.DUMMYFUNCTION("""COMPUTED_VALUE"""),"BXL-9882")</f>
        <v>BXL-9882</v>
      </c>
    </row>
    <row r="346">
      <c r="A346" s="11" t="str">
        <f>IFERROR(__xludf.DUMMYFUNCTION("""COMPUTED_VALUE"""),"BXL-9326")</f>
        <v>BXL-9326</v>
      </c>
    </row>
    <row r="347">
      <c r="A347" s="11" t="str">
        <f>IFERROR(__xludf.DUMMYFUNCTION("""COMPUTED_VALUE"""),"BXL-9267")</f>
        <v>BXL-9267</v>
      </c>
    </row>
    <row r="348">
      <c r="A348" s="11" t="str">
        <f>IFERROR(__xludf.DUMMYFUNCTION("""COMPUTED_VALUE"""),"BXL-8081")</f>
        <v>BXL-8081</v>
      </c>
    </row>
    <row r="349">
      <c r="A349" s="11" t="str">
        <f>IFERROR(__xludf.DUMMYFUNCTION("""COMPUTED_VALUE"""),"BXL-7615")</f>
        <v>BXL-7615</v>
      </c>
    </row>
    <row r="350">
      <c r="A350" s="11" t="str">
        <f>IFERROR(__xludf.DUMMYFUNCTION("""COMPUTED_VALUE"""),"BXL-6622")</f>
        <v>BXL-6622</v>
      </c>
    </row>
    <row r="351">
      <c r="A351" s="11" t="str">
        <f>IFERROR(__xludf.DUMMYFUNCTION("""COMPUTED_VALUE"""),"BXL-6565")</f>
        <v>BXL-6565</v>
      </c>
    </row>
    <row r="352">
      <c r="A352" s="11" t="str">
        <f>IFERROR(__xludf.DUMMYFUNCTION("""COMPUTED_VALUE"""),"BXL-6550")</f>
        <v>BXL-6550</v>
      </c>
    </row>
    <row r="353">
      <c r="A353" s="11" t="str">
        <f>IFERROR(__xludf.DUMMYFUNCTION("""COMPUTED_VALUE"""),"BXL-6360")</f>
        <v>BXL-6360</v>
      </c>
    </row>
    <row r="354">
      <c r="A354" s="12" t="str">
        <f>IFERROR(__xludf.DUMMYFUNCTION("""COMPUTED_VALUE"""),"BXL-5858")</f>
        <v>BXL-5858</v>
      </c>
    </row>
    <row r="355">
      <c r="A355" s="11" t="str">
        <f>IFERROR(__xludf.DUMMYFUNCTION("""COMPUTED_VALUE"""),"BXL-3596")</f>
        <v>BXL-3596</v>
      </c>
    </row>
    <row r="356">
      <c r="A356" s="11" t="str">
        <f>IFERROR(__xludf.DUMMYFUNCTION("""COMPUTED_VALUE"""),"BXL-3183")</f>
        <v>BXL-3183</v>
      </c>
    </row>
    <row r="357">
      <c r="A357" s="11" t="str">
        <f>IFERROR(__xludf.DUMMYFUNCTION("""COMPUTED_VALUE"""),"BXL-3010")</f>
        <v>BXL-3010</v>
      </c>
    </row>
    <row r="358">
      <c r="A358" s="11" t="str">
        <f>IFERROR(__xludf.DUMMYFUNCTION("""COMPUTED_VALUE"""),"BXL-2310")</f>
        <v>BXL-2310</v>
      </c>
    </row>
    <row r="359">
      <c r="A359" s="11" t="str">
        <f>IFERROR(__xludf.DUMMYFUNCTION("""COMPUTED_VALUE"""),"BXL-2106")</f>
        <v>BXL-2106</v>
      </c>
    </row>
    <row r="360">
      <c r="A360" s="11" t="str">
        <f>IFERROR(__xludf.DUMMYFUNCTION("""COMPUTED_VALUE"""),"BXJ-9771")</f>
        <v>BXJ-9771</v>
      </c>
    </row>
    <row r="361">
      <c r="A361" s="11" t="str">
        <f>IFERROR(__xludf.DUMMYFUNCTION("""COMPUTED_VALUE"""),"BXJ-6195")</f>
        <v>BXJ-6195</v>
      </c>
    </row>
    <row r="362">
      <c r="A362" s="11" t="str">
        <f>IFERROR(__xludf.DUMMYFUNCTION("""COMPUTED_VALUE"""),"BXJ-5155")</f>
        <v>BXJ-5155</v>
      </c>
    </row>
    <row r="363">
      <c r="A363" s="11" t="str">
        <f>IFERROR(__xludf.DUMMYFUNCTION("""COMPUTED_VALUE"""),"BXJ-3399")</f>
        <v>BXJ-3399</v>
      </c>
    </row>
    <row r="364">
      <c r="A364" s="11" t="str">
        <f>IFERROR(__xludf.DUMMYFUNCTION("""COMPUTED_VALUE"""),"BXJ-2270")</f>
        <v>BXJ-2270</v>
      </c>
    </row>
    <row r="365">
      <c r="A365" s="11" t="str">
        <f>IFERROR(__xludf.DUMMYFUNCTION("""COMPUTED_VALUE"""),"BXJ-2215")</f>
        <v>BXJ-2215</v>
      </c>
    </row>
    <row r="366">
      <c r="A366" s="11" t="str">
        <f>IFERROR(__xludf.DUMMYFUNCTION("""COMPUTED_VALUE"""),"BXJ-1655")</f>
        <v>BXJ-1655</v>
      </c>
    </row>
    <row r="367">
      <c r="A367" s="11" t="str">
        <f>IFERROR(__xludf.DUMMYFUNCTION("""COMPUTED_VALUE"""),"BXJ-0723")</f>
        <v>BXJ-0723</v>
      </c>
    </row>
    <row r="368">
      <c r="A368" s="11" t="str">
        <f>IFERROR(__xludf.DUMMYFUNCTION("""COMPUTED_VALUE"""),"BXH-3957")</f>
        <v>BXH-3957</v>
      </c>
    </row>
    <row r="369">
      <c r="A369" s="11" t="str">
        <f>IFERROR(__xludf.DUMMYFUNCTION("""COMPUTED_VALUE"""),"BXH-1999")</f>
        <v>BXH-1999</v>
      </c>
    </row>
    <row r="370">
      <c r="A370" s="11" t="str">
        <f>IFERROR(__xludf.DUMMYFUNCTION("""COMPUTED_VALUE"""),"BXH-1955")</f>
        <v>BXH-1955</v>
      </c>
    </row>
    <row r="371">
      <c r="A371" s="11" t="str">
        <f>IFERROR(__xludf.DUMMYFUNCTION("""COMPUTED_VALUE"""),"BXH-1083")</f>
        <v>BXH-1083</v>
      </c>
    </row>
    <row r="372">
      <c r="A372" s="11" t="str">
        <f>IFERROR(__xludf.DUMMYFUNCTION("""COMPUTED_VALUE"""),"BXG-9887")</f>
        <v>BXG-9887</v>
      </c>
    </row>
    <row r="373">
      <c r="A373" s="11" t="str">
        <f>IFERROR(__xludf.DUMMYFUNCTION("""COMPUTED_VALUE"""),"BXG-9713")</f>
        <v>BXG-9713</v>
      </c>
    </row>
    <row r="374">
      <c r="A374" s="11" t="str">
        <f>IFERROR(__xludf.DUMMYFUNCTION("""COMPUTED_VALUE"""),"BXG-9081")</f>
        <v>BXG-9081</v>
      </c>
    </row>
    <row r="375">
      <c r="A375" s="11" t="str">
        <f>IFERROR(__xludf.DUMMYFUNCTION("""COMPUTED_VALUE"""),"BXG-6131")</f>
        <v>BXG-6131</v>
      </c>
    </row>
    <row r="376">
      <c r="A376" s="11" t="str">
        <f>IFERROR(__xludf.DUMMYFUNCTION("""COMPUTED_VALUE"""),"BXG-1691")</f>
        <v>BXG-1691</v>
      </c>
    </row>
    <row r="377">
      <c r="A377" s="11" t="str">
        <f>IFERROR(__xludf.DUMMYFUNCTION("""COMPUTED_VALUE"""),"BXG-1555")</f>
        <v>BXG-1555</v>
      </c>
    </row>
    <row r="378">
      <c r="A378" s="11" t="str">
        <f>IFERROR(__xludf.DUMMYFUNCTION("""COMPUTED_VALUE"""),"BXG-0129")</f>
        <v>BXG-0129</v>
      </c>
    </row>
    <row r="379">
      <c r="A379" s="11" t="str">
        <f>IFERROR(__xludf.DUMMYFUNCTION("""COMPUTED_VALUE"""),"BXF-8038")</f>
        <v>BXF-8038</v>
      </c>
    </row>
    <row r="380">
      <c r="A380" s="11" t="str">
        <f>IFERROR(__xludf.DUMMYFUNCTION("""COMPUTED_VALUE"""),"BXF-6167")</f>
        <v>BXF-6167</v>
      </c>
    </row>
    <row r="381">
      <c r="A381" s="11" t="str">
        <f>IFERROR(__xludf.DUMMYFUNCTION("""COMPUTED_VALUE"""),"BXD-2130")</f>
        <v>BXD-2130</v>
      </c>
    </row>
    <row r="382">
      <c r="A382" s="11" t="str">
        <f>IFERROR(__xludf.DUMMYFUNCTION("""COMPUTED_VALUE"""),"BXC-0833")</f>
        <v>BXC-0833</v>
      </c>
    </row>
    <row r="383">
      <c r="A383" s="11" t="str">
        <f>IFERROR(__xludf.DUMMYFUNCTION("""COMPUTED_VALUE"""),"BXB-9696")</f>
        <v>BXB-9696</v>
      </c>
    </row>
    <row r="384">
      <c r="A384" s="11" t="str">
        <f>IFERROR(__xludf.DUMMYFUNCTION("""COMPUTED_VALUE"""),"BXB-6768")</f>
        <v>BXB-6768</v>
      </c>
    </row>
    <row r="385">
      <c r="A385" s="11" t="str">
        <f>IFERROR(__xludf.DUMMYFUNCTION("""COMPUTED_VALUE"""),"BXA-8033")</f>
        <v>BXA-8033</v>
      </c>
    </row>
    <row r="386">
      <c r="A386" s="11" t="str">
        <f>IFERROR(__xludf.DUMMYFUNCTION("""COMPUTED_VALUE"""),"BXA-6303")</f>
        <v>BXA-6303</v>
      </c>
    </row>
    <row r="387">
      <c r="A387" s="11" t="str">
        <f>IFERROR(__xludf.DUMMYFUNCTION("""COMPUTED_VALUE"""),"BXA-5783")</f>
        <v>BXA-5783</v>
      </c>
    </row>
    <row r="388">
      <c r="A388" s="11" t="str">
        <f>IFERROR(__xludf.DUMMYFUNCTION("""COMPUTED_VALUE"""),"BXA-1733")</f>
        <v>BXA-1733</v>
      </c>
    </row>
    <row r="389">
      <c r="A389" s="11" t="str">
        <f>IFERROR(__xludf.DUMMYFUNCTION("""COMPUTED_VALUE"""),"BWZ-8357")</f>
        <v>BWZ-8357</v>
      </c>
    </row>
    <row r="390">
      <c r="A390" s="11" t="str">
        <f>IFERROR(__xludf.DUMMYFUNCTION("""COMPUTED_VALUE"""),"BWZ-7827")</f>
        <v>BWZ-7827</v>
      </c>
    </row>
    <row r="391">
      <c r="A391" s="11" t="str">
        <f>IFERROR(__xludf.DUMMYFUNCTION("""COMPUTED_VALUE"""),"BWZ-7787")</f>
        <v>BWZ-7787</v>
      </c>
    </row>
    <row r="392">
      <c r="A392" s="11" t="str">
        <f>IFERROR(__xludf.DUMMYFUNCTION("""COMPUTED_VALUE"""),"BWZ-6886")</f>
        <v>BWZ-6886</v>
      </c>
    </row>
    <row r="393">
      <c r="A393" s="11" t="str">
        <f>IFERROR(__xludf.DUMMYFUNCTION("""COMPUTED_VALUE"""),"BWZ-3908")</f>
        <v>BWZ-3908</v>
      </c>
    </row>
    <row r="394">
      <c r="A394" s="11" t="str">
        <f>IFERROR(__xludf.DUMMYFUNCTION("""COMPUTED_VALUE"""),"BWZ-2002")</f>
        <v>BWZ-2002</v>
      </c>
    </row>
    <row r="395">
      <c r="A395" s="11" t="str">
        <f>IFERROR(__xludf.DUMMYFUNCTION("""COMPUTED_VALUE"""),"BWZ-0717")</f>
        <v>BWZ-0717</v>
      </c>
    </row>
    <row r="396">
      <c r="A396" s="11" t="str">
        <f>IFERROR(__xludf.DUMMYFUNCTION("""COMPUTED_VALUE"""),"BWZ-0585")</f>
        <v>BWZ-0585</v>
      </c>
    </row>
    <row r="397">
      <c r="A397" s="11" t="str">
        <f>IFERROR(__xludf.DUMMYFUNCTION("""COMPUTED_VALUE"""),"BWV-0282")</f>
        <v>BWV-0282</v>
      </c>
    </row>
    <row r="398">
      <c r="A398" s="11" t="str">
        <f>IFERROR(__xludf.DUMMYFUNCTION("""COMPUTED_VALUE"""),"BWU-8807")</f>
        <v>BWU-8807</v>
      </c>
    </row>
    <row r="399">
      <c r="A399" s="11" t="str">
        <f>IFERROR(__xludf.DUMMYFUNCTION("""COMPUTED_VALUE"""),"BWU-8286")</f>
        <v>BWU-8286</v>
      </c>
    </row>
    <row r="400">
      <c r="A400" s="11" t="str">
        <f>IFERROR(__xludf.DUMMYFUNCTION("""COMPUTED_VALUE"""),"BWU-7503")</f>
        <v>BWU-7503</v>
      </c>
    </row>
    <row r="401">
      <c r="A401" s="11" t="str">
        <f>IFERROR(__xludf.DUMMYFUNCTION("""COMPUTED_VALUE"""),"BWU-3371")</f>
        <v>BWU-3371</v>
      </c>
    </row>
    <row r="402">
      <c r="A402" s="11" t="str">
        <f>IFERROR(__xludf.DUMMYFUNCTION("""COMPUTED_VALUE"""),"BWU-2817")</f>
        <v>BWU-2817</v>
      </c>
    </row>
    <row r="403">
      <c r="A403" s="11" t="str">
        <f>IFERROR(__xludf.DUMMYFUNCTION("""COMPUTED_VALUE"""),"BWT-9855")</f>
        <v>BWT-9855</v>
      </c>
    </row>
    <row r="404">
      <c r="A404" s="11" t="str">
        <f>IFERROR(__xludf.DUMMYFUNCTION("""COMPUTED_VALUE"""),"BWT-3173")</f>
        <v>BWT-3173</v>
      </c>
    </row>
    <row r="405">
      <c r="A405" s="11" t="str">
        <f>IFERROR(__xludf.DUMMYFUNCTION("""COMPUTED_VALUE"""),"BWT-0021")</f>
        <v>BWT-0021</v>
      </c>
    </row>
    <row r="406">
      <c r="A406" s="11" t="str">
        <f>IFERROR(__xludf.DUMMYFUNCTION("""COMPUTED_VALUE"""),"BWS-3865")</f>
        <v>BWS-3865</v>
      </c>
    </row>
    <row r="407">
      <c r="A407" s="11" t="str">
        <f>IFERROR(__xludf.DUMMYFUNCTION("""COMPUTED_VALUE"""),"BWS-1222")</f>
        <v>BWS-1222</v>
      </c>
    </row>
    <row r="408">
      <c r="A408" s="11" t="str">
        <f>IFERROR(__xludf.DUMMYFUNCTION("""COMPUTED_VALUE"""),"BWR-8057")</f>
        <v>BWR-8057</v>
      </c>
    </row>
    <row r="409">
      <c r="A409" s="11" t="str">
        <f>IFERROR(__xludf.DUMMYFUNCTION("""COMPUTED_VALUE"""),"BWQ-8129")</f>
        <v>BWQ-8129</v>
      </c>
    </row>
    <row r="410">
      <c r="A410" s="11" t="str">
        <f>IFERROR(__xludf.DUMMYFUNCTION("""COMPUTED_VALUE"""),"BWQ-7905")</f>
        <v>BWQ-7905</v>
      </c>
    </row>
    <row r="411">
      <c r="A411" s="11" t="str">
        <f>IFERROR(__xludf.DUMMYFUNCTION("""COMPUTED_VALUE"""),"BWQ-7783")</f>
        <v>BWQ-7783</v>
      </c>
    </row>
    <row r="412">
      <c r="A412" s="11" t="str">
        <f>IFERROR(__xludf.DUMMYFUNCTION("""COMPUTED_VALUE"""),"BWQ-7713")</f>
        <v>BWQ-7713</v>
      </c>
    </row>
    <row r="413">
      <c r="A413" s="11" t="str">
        <f>IFERROR(__xludf.DUMMYFUNCTION("""COMPUTED_VALUE"""),"BWQ-6313")</f>
        <v>BWQ-6313</v>
      </c>
    </row>
    <row r="414">
      <c r="A414" s="11" t="str">
        <f>IFERROR(__xludf.DUMMYFUNCTION("""COMPUTED_VALUE"""),"BWQ-5173")</f>
        <v>BWQ-5173</v>
      </c>
    </row>
    <row r="415">
      <c r="A415" s="11" t="str">
        <f>IFERROR(__xludf.DUMMYFUNCTION("""COMPUTED_VALUE"""),"BWQ-5020")</f>
        <v>BWQ-5020</v>
      </c>
    </row>
    <row r="416">
      <c r="A416" s="11" t="str">
        <f>IFERROR(__xludf.DUMMYFUNCTION("""COMPUTED_VALUE"""),"BWQ-3732")</f>
        <v>BWQ-3732</v>
      </c>
    </row>
    <row r="417">
      <c r="A417" s="11" t="str">
        <f>IFERROR(__xludf.DUMMYFUNCTION("""COMPUTED_VALUE"""),"BWQ-3095")</f>
        <v>BWQ-3095</v>
      </c>
    </row>
    <row r="418">
      <c r="A418" s="11" t="str">
        <f>IFERROR(__xludf.DUMMYFUNCTION("""COMPUTED_VALUE"""),"BWQ-2671")</f>
        <v>BWQ-2671</v>
      </c>
    </row>
    <row r="419">
      <c r="A419" s="11" t="str">
        <f>IFERROR(__xludf.DUMMYFUNCTION("""COMPUTED_VALUE"""),"BWQ-1330")</f>
        <v>BWQ-1330</v>
      </c>
    </row>
    <row r="420">
      <c r="A420" s="11" t="str">
        <f>IFERROR(__xludf.DUMMYFUNCTION("""COMPUTED_VALUE"""),"BWQ-1258")</f>
        <v>BWQ-1258</v>
      </c>
    </row>
    <row r="421">
      <c r="A421" s="11" t="str">
        <f>IFERROR(__xludf.DUMMYFUNCTION("""COMPUTED_VALUE"""),"BWP-9732")</f>
        <v>BWP-9732</v>
      </c>
    </row>
    <row r="422">
      <c r="A422" s="11" t="str">
        <f>IFERROR(__xludf.DUMMYFUNCTION("""COMPUTED_VALUE"""),"BWP-7953")</f>
        <v>BWP-7953</v>
      </c>
    </row>
    <row r="423">
      <c r="A423" s="11" t="str">
        <f>IFERROR(__xludf.DUMMYFUNCTION("""COMPUTED_VALUE"""),"BWP-7030")</f>
        <v>BWP-7030</v>
      </c>
    </row>
    <row r="424">
      <c r="A424" s="11" t="str">
        <f>IFERROR(__xludf.DUMMYFUNCTION("""COMPUTED_VALUE"""),"BWP-3177")</f>
        <v>BWP-3177</v>
      </c>
    </row>
    <row r="425">
      <c r="A425" s="11" t="str">
        <f>IFERROR(__xludf.DUMMYFUNCTION("""COMPUTED_VALUE"""),"BWP-2223")</f>
        <v>BWP-2223</v>
      </c>
    </row>
    <row r="426">
      <c r="A426" s="11" t="str">
        <f>IFERROR(__xludf.DUMMYFUNCTION("""COMPUTED_VALUE"""),"BWN-5055")</f>
        <v>BWN-5055</v>
      </c>
    </row>
    <row r="427">
      <c r="A427" s="11" t="str">
        <f>IFERROR(__xludf.DUMMYFUNCTION("""COMPUTED_VALUE"""),"BWM-3015")</f>
        <v>BWM-3015</v>
      </c>
    </row>
    <row r="428">
      <c r="A428" s="11" t="str">
        <f>IFERROR(__xludf.DUMMYFUNCTION("""COMPUTED_VALUE"""),"BWM-2575")</f>
        <v>BWM-2575</v>
      </c>
    </row>
    <row r="429">
      <c r="A429" s="11" t="str">
        <f>IFERROR(__xludf.DUMMYFUNCTION("""COMPUTED_VALUE"""),"BWM-2209")</f>
        <v>BWM-2209</v>
      </c>
    </row>
    <row r="430">
      <c r="A430" s="11" t="str">
        <f>IFERROR(__xludf.DUMMYFUNCTION("""COMPUTED_VALUE"""),"BWM-0779")</f>
        <v>BWM-0779</v>
      </c>
    </row>
    <row r="431">
      <c r="A431" s="11" t="str">
        <f>IFERROR(__xludf.DUMMYFUNCTION("""COMPUTED_VALUE"""),"BWL-7381")</f>
        <v>BWL-7381</v>
      </c>
    </row>
    <row r="432">
      <c r="A432" s="11" t="str">
        <f>IFERROR(__xludf.DUMMYFUNCTION("""COMPUTED_VALUE"""),"BWL-6050")</f>
        <v>BWL-6050</v>
      </c>
    </row>
    <row r="433">
      <c r="A433" s="11" t="str">
        <f>IFERROR(__xludf.DUMMYFUNCTION("""COMPUTED_VALUE"""),"BWL-2898")</f>
        <v>BWL-2898</v>
      </c>
    </row>
    <row r="434">
      <c r="A434" s="11" t="str">
        <f>IFERROR(__xludf.DUMMYFUNCTION("""COMPUTED_VALUE"""),"BWL-0788")</f>
        <v>BWL-0788</v>
      </c>
    </row>
    <row r="435">
      <c r="A435" s="11" t="str">
        <f>IFERROR(__xludf.DUMMYFUNCTION("""COMPUTED_VALUE"""),"BWK-7521")</f>
        <v>BWK-7521</v>
      </c>
    </row>
    <row r="436">
      <c r="A436" s="11" t="str">
        <f>IFERROR(__xludf.DUMMYFUNCTION("""COMPUTED_VALUE"""),"BWJ-9031")</f>
        <v>BWJ-9031</v>
      </c>
    </row>
    <row r="437">
      <c r="A437" s="11" t="str">
        <f>IFERROR(__xludf.DUMMYFUNCTION("""COMPUTED_VALUE"""),"BWJ-8972")</f>
        <v>BWJ-8972</v>
      </c>
    </row>
    <row r="438">
      <c r="A438" s="11" t="str">
        <f>IFERROR(__xludf.DUMMYFUNCTION("""COMPUTED_VALUE"""),"BWJ-8595")</f>
        <v>BWJ-8595</v>
      </c>
    </row>
    <row r="439">
      <c r="A439" s="11" t="str">
        <f>IFERROR(__xludf.DUMMYFUNCTION("""COMPUTED_VALUE"""),"BWJ-6138")</f>
        <v>BWJ-6138</v>
      </c>
    </row>
    <row r="440">
      <c r="A440" s="11" t="str">
        <f>IFERROR(__xludf.DUMMYFUNCTION("""COMPUTED_VALUE"""),"BWJ-5957")</f>
        <v>BWJ-5957</v>
      </c>
    </row>
    <row r="441">
      <c r="A441" s="11" t="str">
        <f>IFERROR(__xludf.DUMMYFUNCTION("""COMPUTED_VALUE"""),"BWJ-5137")</f>
        <v>BWJ-5137</v>
      </c>
    </row>
    <row r="442">
      <c r="A442" s="11" t="str">
        <f>IFERROR(__xludf.DUMMYFUNCTION("""COMPUTED_VALUE"""),"BWJ-5108")</f>
        <v>BWJ-5108</v>
      </c>
    </row>
    <row r="443">
      <c r="A443" s="11" t="str">
        <f>IFERROR(__xludf.DUMMYFUNCTION("""COMPUTED_VALUE"""),"BWJ-5073")</f>
        <v>BWJ-5073</v>
      </c>
    </row>
    <row r="444">
      <c r="A444" s="11" t="str">
        <f>IFERROR(__xludf.DUMMYFUNCTION("""COMPUTED_VALUE"""),"BWJ-2998")</f>
        <v>BWJ-2998</v>
      </c>
    </row>
    <row r="445">
      <c r="A445" s="11" t="str">
        <f>IFERROR(__xludf.DUMMYFUNCTION("""COMPUTED_VALUE"""),"BWJ-2712")</f>
        <v>BWJ-2712</v>
      </c>
    </row>
    <row r="446">
      <c r="A446" s="11" t="str">
        <f>IFERROR(__xludf.DUMMYFUNCTION("""COMPUTED_VALUE"""),"BWJ-2630")</f>
        <v>BWJ-2630</v>
      </c>
    </row>
    <row r="447">
      <c r="A447" s="11" t="str">
        <f>IFERROR(__xludf.DUMMYFUNCTION("""COMPUTED_VALUE"""),"BWH-8523")</f>
        <v>BWH-8523</v>
      </c>
    </row>
    <row r="448">
      <c r="A448" s="11" t="str">
        <f>IFERROR(__xludf.DUMMYFUNCTION("""COMPUTED_VALUE"""),"BWH-7698")</f>
        <v>BWH-7698</v>
      </c>
    </row>
    <row r="449">
      <c r="A449" s="11" t="str">
        <f>IFERROR(__xludf.DUMMYFUNCTION("""COMPUTED_VALUE"""),"BWH-6365")</f>
        <v>BWH-6365</v>
      </c>
    </row>
    <row r="450">
      <c r="A450" s="11" t="str">
        <f>IFERROR(__xludf.DUMMYFUNCTION("""COMPUTED_VALUE"""),"BWH-6100")</f>
        <v>BWH-6100</v>
      </c>
    </row>
    <row r="451">
      <c r="A451" s="11" t="str">
        <f>IFERROR(__xludf.DUMMYFUNCTION("""COMPUTED_VALUE"""),"BWH-5970")</f>
        <v>BWH-5970</v>
      </c>
    </row>
    <row r="452">
      <c r="A452" s="11" t="str">
        <f>IFERROR(__xludf.DUMMYFUNCTION("""COMPUTED_VALUE"""),"BWH-5738")</f>
        <v>BWH-5738</v>
      </c>
    </row>
    <row r="453">
      <c r="A453" s="11" t="str">
        <f>IFERROR(__xludf.DUMMYFUNCTION("""COMPUTED_VALUE"""),"BWH-3691")</f>
        <v>BWH-3691</v>
      </c>
    </row>
    <row r="454">
      <c r="A454" s="11" t="str">
        <f>IFERROR(__xludf.DUMMYFUNCTION("""COMPUTED_VALUE"""),"BWH-3301")</f>
        <v>BWH-3301</v>
      </c>
    </row>
    <row r="455">
      <c r="A455" s="11" t="str">
        <f>IFERROR(__xludf.DUMMYFUNCTION("""COMPUTED_VALUE"""),"BWH-2575")</f>
        <v>BWH-2575</v>
      </c>
    </row>
    <row r="456">
      <c r="A456" s="11" t="str">
        <f>IFERROR(__xludf.DUMMYFUNCTION("""COMPUTED_VALUE"""),"BWG-7830")</f>
        <v>BWG-7830</v>
      </c>
    </row>
    <row r="457">
      <c r="A457" s="11" t="str">
        <f>IFERROR(__xludf.DUMMYFUNCTION("""COMPUTED_VALUE"""),"BWG-3009")</f>
        <v>BWG-3009</v>
      </c>
    </row>
    <row r="458">
      <c r="A458" s="11" t="str">
        <f>IFERROR(__xludf.DUMMYFUNCTION("""COMPUTED_VALUE"""),"BWG-0692")</f>
        <v>BWG-0692</v>
      </c>
    </row>
    <row r="459">
      <c r="A459" s="11" t="str">
        <f>IFERROR(__xludf.DUMMYFUNCTION("""COMPUTED_VALUE"""),"BWG-0278")</f>
        <v>BWG-0278</v>
      </c>
    </row>
    <row r="460">
      <c r="A460" s="11" t="str">
        <f>IFERROR(__xludf.DUMMYFUNCTION("""COMPUTED_VALUE"""),"BWF-6622")</f>
        <v>BWF-6622</v>
      </c>
    </row>
    <row r="461">
      <c r="A461" s="11" t="str">
        <f>IFERROR(__xludf.DUMMYFUNCTION("""COMPUTED_VALUE"""),"BWF-0872")</f>
        <v>BWF-0872</v>
      </c>
    </row>
    <row r="462">
      <c r="A462" s="11" t="str">
        <f>IFERROR(__xludf.DUMMYFUNCTION("""COMPUTED_VALUE"""),"BWE-9879")</f>
        <v>BWE-9879</v>
      </c>
    </row>
    <row r="463">
      <c r="A463" s="11" t="str">
        <f>IFERROR(__xludf.DUMMYFUNCTION("""COMPUTED_VALUE"""),"BWE-9757")</f>
        <v>BWE-9757</v>
      </c>
    </row>
    <row r="464">
      <c r="A464" s="11" t="str">
        <f>IFERROR(__xludf.DUMMYFUNCTION("""COMPUTED_VALUE"""),"BWE-9557")</f>
        <v>BWE-9557</v>
      </c>
    </row>
    <row r="465">
      <c r="A465" s="11" t="str">
        <f>IFERROR(__xludf.DUMMYFUNCTION("""COMPUTED_VALUE"""),"BWE-9231")</f>
        <v>BWE-9231</v>
      </c>
    </row>
    <row r="466">
      <c r="A466" s="11" t="str">
        <f>IFERROR(__xludf.DUMMYFUNCTION("""COMPUTED_VALUE"""),"BWE-9090")</f>
        <v>BWE-9090</v>
      </c>
    </row>
    <row r="467">
      <c r="A467" s="11" t="str">
        <f>IFERROR(__xludf.DUMMYFUNCTION("""COMPUTED_VALUE"""),"BWE-7381")</f>
        <v>BWE-7381</v>
      </c>
    </row>
    <row r="468">
      <c r="A468" s="11" t="str">
        <f>IFERROR(__xludf.DUMMYFUNCTION("""COMPUTED_VALUE"""),"BWE-6961")</f>
        <v>BWE-6961</v>
      </c>
    </row>
    <row r="469">
      <c r="A469" s="11" t="str">
        <f>IFERROR(__xludf.DUMMYFUNCTION("""COMPUTED_VALUE"""),"BWE-5975")</f>
        <v>BWE-5975</v>
      </c>
    </row>
    <row r="470">
      <c r="A470" s="11" t="str">
        <f>IFERROR(__xludf.DUMMYFUNCTION("""COMPUTED_VALUE"""),"BWE-3608")</f>
        <v>BWE-3608</v>
      </c>
    </row>
    <row r="471">
      <c r="A471" s="11" t="str">
        <f>IFERROR(__xludf.DUMMYFUNCTION("""COMPUTED_VALUE"""),"BWE-3308")</f>
        <v>BWE-3308</v>
      </c>
    </row>
    <row r="472">
      <c r="A472" s="11" t="str">
        <f>IFERROR(__xludf.DUMMYFUNCTION("""COMPUTED_VALUE"""),"BWE-2299")</f>
        <v>BWE-2299</v>
      </c>
    </row>
    <row r="473">
      <c r="A473" s="11" t="str">
        <f>IFERROR(__xludf.DUMMYFUNCTION("""COMPUTED_VALUE"""),"BWE-0063")</f>
        <v>BWE-0063</v>
      </c>
    </row>
    <row r="474">
      <c r="A474" s="11" t="str">
        <f>IFERROR(__xludf.DUMMYFUNCTION("""COMPUTED_VALUE"""),"BWE-0033")</f>
        <v>BWE-0033</v>
      </c>
    </row>
    <row r="475">
      <c r="A475" s="11" t="str">
        <f>IFERROR(__xludf.DUMMYFUNCTION("""COMPUTED_VALUE"""),"BWD-9082")</f>
        <v>BWD-9082</v>
      </c>
    </row>
    <row r="476">
      <c r="A476" s="11" t="str">
        <f>IFERROR(__xludf.DUMMYFUNCTION("""COMPUTED_VALUE"""),"BWD-5925")</f>
        <v>BWD-5925</v>
      </c>
    </row>
    <row r="477">
      <c r="A477" s="11" t="str">
        <f>IFERROR(__xludf.DUMMYFUNCTION("""COMPUTED_VALUE"""),"BWC-7532")</f>
        <v>BWC-7532</v>
      </c>
    </row>
    <row r="478">
      <c r="A478" s="11" t="str">
        <f>IFERROR(__xludf.DUMMYFUNCTION("""COMPUTED_VALUE"""),"BWC-2232")</f>
        <v>BWC-2232</v>
      </c>
    </row>
    <row r="479">
      <c r="A479" s="11" t="str">
        <f>IFERROR(__xludf.DUMMYFUNCTION("""COMPUTED_VALUE"""),"BWC-1062")</f>
        <v>BWC-1062</v>
      </c>
    </row>
    <row r="480">
      <c r="A480" s="11" t="str">
        <f>IFERROR(__xludf.DUMMYFUNCTION("""COMPUTED_VALUE"""),"BWB-9712")</f>
        <v>BWB-9712</v>
      </c>
    </row>
    <row r="481">
      <c r="A481" s="11" t="str">
        <f>IFERROR(__xludf.DUMMYFUNCTION("""COMPUTED_VALUE"""),"BWB-9703")</f>
        <v>BWB-9703</v>
      </c>
    </row>
    <row r="482">
      <c r="A482" s="11" t="str">
        <f>IFERROR(__xludf.DUMMYFUNCTION("""COMPUTED_VALUE"""),"BWB-8276")</f>
        <v>BWB-8276</v>
      </c>
    </row>
    <row r="483">
      <c r="A483" s="11" t="str">
        <f>IFERROR(__xludf.DUMMYFUNCTION("""COMPUTED_VALUE"""),"BWB-7555")</f>
        <v>BWB-7555</v>
      </c>
    </row>
    <row r="484">
      <c r="A484" s="11" t="str">
        <f>IFERROR(__xludf.DUMMYFUNCTION("""COMPUTED_VALUE"""),"BWB-0013")</f>
        <v>BWB-0013</v>
      </c>
    </row>
    <row r="485">
      <c r="A485" s="11" t="str">
        <f>IFERROR(__xludf.DUMMYFUNCTION("""COMPUTED_VALUE"""),"BWA-8091")</f>
        <v>BWA-8091</v>
      </c>
    </row>
    <row r="486">
      <c r="A486" s="11" t="str">
        <f>IFERROR(__xludf.DUMMYFUNCTION("""COMPUTED_VALUE"""),"BWA-5127")</f>
        <v>BWA-5127</v>
      </c>
    </row>
    <row r="487">
      <c r="A487" s="11" t="str">
        <f>IFERROR(__xludf.DUMMYFUNCTION("""COMPUTED_VALUE"""),"BWA-3162")</f>
        <v>BWA-3162</v>
      </c>
    </row>
    <row r="488">
      <c r="A488" s="11" t="str">
        <f>IFERROR(__xludf.DUMMYFUNCTION("""COMPUTED_VALUE"""),"BWA-1238")</f>
        <v>BWA-1238</v>
      </c>
    </row>
    <row r="489">
      <c r="A489" s="11" t="str">
        <f>IFERROR(__xludf.DUMMYFUNCTION("""COMPUTED_VALUE"""),"BVZ-5957")</f>
        <v>BVZ-5957</v>
      </c>
    </row>
    <row r="490">
      <c r="A490" s="11" t="str">
        <f>IFERROR(__xludf.DUMMYFUNCTION("""COMPUTED_VALUE"""),"BVZ-0910")</f>
        <v>BVZ-0910</v>
      </c>
    </row>
    <row r="491">
      <c r="A491" s="11" t="str">
        <f>IFERROR(__xludf.DUMMYFUNCTION("""COMPUTED_VALUE"""),"BVY-3161")</f>
        <v>BVY-3161</v>
      </c>
    </row>
    <row r="492">
      <c r="A492" s="11" t="str">
        <f>IFERROR(__xludf.DUMMYFUNCTION("""COMPUTED_VALUE"""),"BVY-0586")</f>
        <v>BVY-0586</v>
      </c>
    </row>
    <row r="493">
      <c r="A493" s="11" t="str">
        <f>IFERROR(__xludf.DUMMYFUNCTION("""COMPUTED_VALUE"""),"BVX-9952")</f>
        <v>BVX-9952</v>
      </c>
    </row>
    <row r="494">
      <c r="A494" s="11" t="str">
        <f>IFERROR(__xludf.DUMMYFUNCTION("""COMPUTED_VALUE"""),"BVX-8773")</f>
        <v>BVX-8773</v>
      </c>
    </row>
    <row r="495">
      <c r="A495" s="11" t="str">
        <f>IFERROR(__xludf.DUMMYFUNCTION("""COMPUTED_VALUE"""),"BVX-7972")</f>
        <v>BVX-7972</v>
      </c>
    </row>
    <row r="496">
      <c r="A496" s="11" t="str">
        <f>IFERROR(__xludf.DUMMYFUNCTION("""COMPUTED_VALUE"""),"BVX-7597")</f>
        <v>BVX-7597</v>
      </c>
    </row>
    <row r="497">
      <c r="A497" s="11" t="str">
        <f>IFERROR(__xludf.DUMMYFUNCTION("""COMPUTED_VALUE"""),"BVX-6188")</f>
        <v>BVX-6188</v>
      </c>
    </row>
    <row r="498">
      <c r="A498" s="11" t="str">
        <f>IFERROR(__xludf.DUMMYFUNCTION("""COMPUTED_VALUE"""),"BVX-5602")</f>
        <v>BVX-5602</v>
      </c>
    </row>
    <row r="499">
      <c r="A499" s="11" t="str">
        <f>IFERROR(__xludf.DUMMYFUNCTION("""COMPUTED_VALUE"""),"BVX-3760")</f>
        <v>BVX-3760</v>
      </c>
    </row>
    <row r="500">
      <c r="A500" s="11" t="str">
        <f>IFERROR(__xludf.DUMMYFUNCTION("""COMPUTED_VALUE"""),"BVX-2202")</f>
        <v>BVX-2202</v>
      </c>
    </row>
    <row r="501">
      <c r="A501" s="11" t="str">
        <f>IFERROR(__xludf.DUMMYFUNCTION("""COMPUTED_VALUE"""),"BVX-0739")</f>
        <v>BVX-0739</v>
      </c>
    </row>
    <row r="502">
      <c r="A502" s="11" t="str">
        <f>IFERROR(__xludf.DUMMYFUNCTION("""COMPUTED_VALUE"""),"BVW-9287")</f>
        <v>BVW-9287</v>
      </c>
    </row>
    <row r="503">
      <c r="A503" s="11" t="str">
        <f>IFERROR(__xludf.DUMMYFUNCTION("""COMPUTED_VALUE"""),"BVW-2601")</f>
        <v>BVW-2601</v>
      </c>
    </row>
    <row r="504">
      <c r="A504" s="11" t="str">
        <f>IFERROR(__xludf.DUMMYFUNCTION("""COMPUTED_VALUE"""),"BVW-1371")</f>
        <v>BVW-1371</v>
      </c>
    </row>
    <row r="505">
      <c r="A505" s="11" t="str">
        <f>IFERROR(__xludf.DUMMYFUNCTION("""COMPUTED_VALUE"""),"BVV-9500")</f>
        <v>BVV-9500</v>
      </c>
    </row>
    <row r="506">
      <c r="A506" s="11" t="str">
        <f>IFERROR(__xludf.DUMMYFUNCTION("""COMPUTED_VALUE"""),"BVV-9160")</f>
        <v>BVV-9160</v>
      </c>
    </row>
    <row r="507">
      <c r="A507" s="11" t="str">
        <f>IFERROR(__xludf.DUMMYFUNCTION("""COMPUTED_VALUE"""),"BVV-5173")</f>
        <v>BVV-5173</v>
      </c>
    </row>
    <row r="508">
      <c r="A508" s="11" t="str">
        <f>IFERROR(__xludf.DUMMYFUNCTION("""COMPUTED_VALUE"""),"BVV-3555")</f>
        <v>BVV-3555</v>
      </c>
    </row>
    <row r="509">
      <c r="A509" s="11" t="str">
        <f>IFERROR(__xludf.DUMMYFUNCTION("""COMPUTED_VALUE"""),"BVV-1222")</f>
        <v>BVV-1222</v>
      </c>
    </row>
    <row r="510">
      <c r="A510" s="11" t="str">
        <f>IFERROR(__xludf.DUMMYFUNCTION("""COMPUTED_VALUE"""),"BVV-0522")</f>
        <v>BVV-0522</v>
      </c>
    </row>
    <row r="511">
      <c r="A511" s="11" t="str">
        <f>IFERROR(__xludf.DUMMYFUNCTION("""COMPUTED_VALUE"""),"BVV-0275")</f>
        <v>BVV-0275</v>
      </c>
    </row>
    <row r="512">
      <c r="A512" s="11" t="str">
        <f>IFERROR(__xludf.DUMMYFUNCTION("""COMPUTED_VALUE"""),"BVT-5688")</f>
        <v>BVT-5688</v>
      </c>
    </row>
    <row r="513">
      <c r="A513" s="12" t="str">
        <f>IFERROR(__xludf.DUMMYFUNCTION("""COMPUTED_VALUE"""),"BVS-3798")</f>
        <v>BVS-3798</v>
      </c>
    </row>
    <row r="514">
      <c r="A514" s="11" t="str">
        <f>IFERROR(__xludf.DUMMYFUNCTION("""COMPUTED_VALUE"""),"BVS-3353")</f>
        <v>BVS-3353</v>
      </c>
    </row>
    <row r="515">
      <c r="A515" s="11" t="str">
        <f>IFERROR(__xludf.DUMMYFUNCTION("""COMPUTED_VALUE"""),"BVS-0906")</f>
        <v>BVS-0906</v>
      </c>
    </row>
    <row r="516">
      <c r="A516" s="11" t="str">
        <f>IFERROR(__xludf.DUMMYFUNCTION("""COMPUTED_VALUE"""),"BVR-9722")</f>
        <v>BVR-9722</v>
      </c>
    </row>
    <row r="517">
      <c r="A517" s="11" t="str">
        <f>IFERROR(__xludf.DUMMYFUNCTION("""COMPUTED_VALUE"""),"BVR-9010")</f>
        <v>BVR-9010</v>
      </c>
    </row>
    <row r="518">
      <c r="A518" s="11" t="str">
        <f>IFERROR(__xludf.DUMMYFUNCTION("""COMPUTED_VALUE"""),"BVR-5823")</f>
        <v>BVR-5823</v>
      </c>
    </row>
    <row r="519">
      <c r="A519" s="11" t="str">
        <f>IFERROR(__xludf.DUMMYFUNCTION("""COMPUTED_VALUE"""),"BVR-5077")</f>
        <v>BVR-5077</v>
      </c>
    </row>
    <row r="520">
      <c r="A520" s="11" t="str">
        <f>IFERROR(__xludf.DUMMYFUNCTION("""COMPUTED_VALUE"""),"BVR-0235")</f>
        <v>BVR-0235</v>
      </c>
    </row>
    <row r="521">
      <c r="A521" s="11" t="str">
        <f>IFERROR(__xludf.DUMMYFUNCTION("""COMPUTED_VALUE"""),"BVQ-3196")</f>
        <v>BVQ-3196</v>
      </c>
    </row>
    <row r="522">
      <c r="A522" s="11" t="str">
        <f>IFERROR(__xludf.DUMMYFUNCTION("""COMPUTED_VALUE"""),"BVQ-0985")</f>
        <v>BVQ-0985</v>
      </c>
    </row>
    <row r="523">
      <c r="A523" s="11" t="str">
        <f>IFERROR(__xludf.DUMMYFUNCTION("""COMPUTED_VALUE"""),"BVP-9215")</f>
        <v>BVP-9215</v>
      </c>
    </row>
    <row r="524">
      <c r="A524" s="11" t="str">
        <f>IFERROR(__xludf.DUMMYFUNCTION("""COMPUTED_VALUE"""),"BVP-2870")</f>
        <v>BVP-2870</v>
      </c>
    </row>
    <row r="525">
      <c r="A525" s="11" t="str">
        <f>IFERROR(__xludf.DUMMYFUNCTION("""COMPUTED_VALUE"""),"BVN-9225")</f>
        <v>BVN-9225</v>
      </c>
    </row>
    <row r="526">
      <c r="A526" s="11" t="str">
        <f>IFERROR(__xludf.DUMMYFUNCTION("""COMPUTED_VALUE"""),"BVN-9103")</f>
        <v>BVN-9103</v>
      </c>
    </row>
    <row r="527">
      <c r="A527" s="11" t="str">
        <f>IFERROR(__xludf.DUMMYFUNCTION("""COMPUTED_VALUE"""),"BVN-7157")</f>
        <v>BVN-7157</v>
      </c>
    </row>
    <row r="528">
      <c r="A528" s="11" t="str">
        <f>IFERROR(__xludf.DUMMYFUNCTION("""COMPUTED_VALUE"""),"BVN-5270")</f>
        <v>BVN-5270</v>
      </c>
    </row>
    <row r="529">
      <c r="A529" s="11" t="str">
        <f>IFERROR(__xludf.DUMMYFUNCTION("""COMPUTED_VALUE"""),"BVN-3195")</f>
        <v>BVN-3195</v>
      </c>
    </row>
    <row r="530">
      <c r="A530" s="11" t="str">
        <f>IFERROR(__xludf.DUMMYFUNCTION("""COMPUTED_VALUE"""),"BVN-3150")</f>
        <v>BVN-3150</v>
      </c>
    </row>
    <row r="531">
      <c r="A531" s="11" t="str">
        <f>IFERROR(__xludf.DUMMYFUNCTION("""COMPUTED_VALUE"""),"BVN-1792")</f>
        <v>BVN-1792</v>
      </c>
    </row>
    <row r="532">
      <c r="A532" s="11" t="str">
        <f>IFERROR(__xludf.DUMMYFUNCTION("""COMPUTED_VALUE"""),"BVM-6260")</f>
        <v>BVM-6260</v>
      </c>
    </row>
    <row r="533">
      <c r="A533" s="11" t="str">
        <f>IFERROR(__xludf.DUMMYFUNCTION("""COMPUTED_VALUE"""),"BVL-9081")</f>
        <v>BVL-9081</v>
      </c>
    </row>
    <row r="534">
      <c r="A534" s="11" t="str">
        <f>IFERROR(__xludf.DUMMYFUNCTION("""COMPUTED_VALUE"""),"BVL-6618")</f>
        <v>BVL-6618</v>
      </c>
    </row>
    <row r="535">
      <c r="A535" s="11" t="str">
        <f>IFERROR(__xludf.DUMMYFUNCTION("""COMPUTED_VALUE"""),"BVL-3288")</f>
        <v>BVL-3288</v>
      </c>
    </row>
    <row r="536">
      <c r="A536" s="11" t="str">
        <f>IFERROR(__xludf.DUMMYFUNCTION("""COMPUTED_VALUE"""),"BVL-2931")</f>
        <v>BVL-2931</v>
      </c>
    </row>
    <row r="537">
      <c r="A537" s="11" t="str">
        <f>IFERROR(__xludf.DUMMYFUNCTION("""COMPUTED_VALUE"""),"BVL-2027")</f>
        <v>BVL-2027</v>
      </c>
    </row>
    <row r="538">
      <c r="A538" s="11" t="str">
        <f>IFERROR(__xludf.DUMMYFUNCTION("""COMPUTED_VALUE"""),"BVK-6585")</f>
        <v>BVK-6585</v>
      </c>
    </row>
    <row r="539">
      <c r="A539" s="11" t="str">
        <f>IFERROR(__xludf.DUMMYFUNCTION("""COMPUTED_VALUE"""),"BVK-3081")</f>
        <v>BVK-3081</v>
      </c>
    </row>
    <row r="540">
      <c r="A540" s="11" t="str">
        <f>IFERROR(__xludf.DUMMYFUNCTION("""COMPUTED_VALUE"""),"BVK-1757")</f>
        <v>BVK-1757</v>
      </c>
    </row>
    <row r="541">
      <c r="A541" s="11" t="str">
        <f>IFERROR(__xludf.DUMMYFUNCTION("""COMPUTED_VALUE"""),"BVJ-8816")</f>
        <v>BVJ-8816</v>
      </c>
    </row>
    <row r="542">
      <c r="A542" s="11" t="str">
        <f>IFERROR(__xludf.DUMMYFUNCTION("""COMPUTED_VALUE"""),"BVJ-7881")</f>
        <v>BVJ-7881</v>
      </c>
    </row>
    <row r="543">
      <c r="A543" s="11" t="str">
        <f>IFERROR(__xludf.DUMMYFUNCTION("""COMPUTED_VALUE"""),"BVJ-7069")</f>
        <v>BVJ-7069</v>
      </c>
    </row>
    <row r="544">
      <c r="A544" s="11" t="str">
        <f>IFERROR(__xludf.DUMMYFUNCTION("""COMPUTED_VALUE"""),"BVJ-7007")</f>
        <v>BVJ-7007</v>
      </c>
    </row>
    <row r="545">
      <c r="A545" s="11" t="str">
        <f>IFERROR(__xludf.DUMMYFUNCTION("""COMPUTED_VALUE"""),"BVJ-6636")</f>
        <v>BVJ-6636</v>
      </c>
    </row>
    <row r="546">
      <c r="A546" s="11" t="str">
        <f>IFERROR(__xludf.DUMMYFUNCTION("""COMPUTED_VALUE"""),"BVH-9575")</f>
        <v>BVH-9575</v>
      </c>
    </row>
    <row r="547">
      <c r="A547" s="11" t="str">
        <f>IFERROR(__xludf.DUMMYFUNCTION("""COMPUTED_VALUE"""),"BVH-3230")</f>
        <v>BVH-3230</v>
      </c>
    </row>
    <row r="548">
      <c r="A548" s="11" t="str">
        <f>IFERROR(__xludf.DUMMYFUNCTION("""COMPUTED_VALUE"""),"BVG-9909")</f>
        <v>BVG-9909</v>
      </c>
    </row>
    <row r="549">
      <c r="A549" s="11" t="str">
        <f>IFERROR(__xludf.DUMMYFUNCTION("""COMPUTED_VALUE"""),"BVG-9312")</f>
        <v>BVG-9312</v>
      </c>
    </row>
    <row r="550">
      <c r="A550" s="11" t="str">
        <f>IFERROR(__xludf.DUMMYFUNCTION("""COMPUTED_VALUE"""),"BVG-3168")</f>
        <v>BVG-3168</v>
      </c>
    </row>
    <row r="551">
      <c r="A551" s="11" t="str">
        <f>IFERROR(__xludf.DUMMYFUNCTION("""COMPUTED_VALUE"""),"BVG-2190")</f>
        <v>BVG-2190</v>
      </c>
    </row>
    <row r="552">
      <c r="A552" s="11" t="str">
        <f>IFERROR(__xludf.DUMMYFUNCTION("""COMPUTED_VALUE"""),"BVF-9131")</f>
        <v>BVF-9131</v>
      </c>
    </row>
    <row r="553">
      <c r="A553" s="11" t="str">
        <f>IFERROR(__xludf.DUMMYFUNCTION("""COMPUTED_VALUE"""),"BVF-7236")</f>
        <v>BVF-7236</v>
      </c>
    </row>
    <row r="554">
      <c r="A554" s="11" t="str">
        <f>IFERROR(__xludf.DUMMYFUNCTION("""COMPUTED_VALUE"""),"BVF-6732")</f>
        <v>BVF-6732</v>
      </c>
    </row>
    <row r="555">
      <c r="A555" s="11" t="str">
        <f>IFERROR(__xludf.DUMMYFUNCTION("""COMPUTED_VALUE"""),"BVF-5862")</f>
        <v>BVF-5862</v>
      </c>
    </row>
    <row r="556">
      <c r="A556" s="11" t="str">
        <f>IFERROR(__xludf.DUMMYFUNCTION("""COMPUTED_VALUE"""),"BVF-5370")</f>
        <v>BVF-5370</v>
      </c>
    </row>
    <row r="557">
      <c r="A557" s="11" t="str">
        <f>IFERROR(__xludf.DUMMYFUNCTION("""COMPUTED_VALUE"""),"BVF-1072")</f>
        <v>BVF-1072</v>
      </c>
    </row>
    <row r="558">
      <c r="A558" s="11" t="str">
        <f>IFERROR(__xludf.DUMMYFUNCTION("""COMPUTED_VALUE"""),"BVE-7716")</f>
        <v>BVE-7716</v>
      </c>
    </row>
    <row r="559">
      <c r="A559" s="11" t="str">
        <f>IFERROR(__xludf.DUMMYFUNCTION("""COMPUTED_VALUE"""),"BVE-6277")</f>
        <v>BVE-6277</v>
      </c>
    </row>
    <row r="560">
      <c r="A560" s="11" t="str">
        <f>IFERROR(__xludf.DUMMYFUNCTION("""COMPUTED_VALUE"""),"BVE-6270")</f>
        <v>BVE-6270</v>
      </c>
    </row>
    <row r="561">
      <c r="A561" s="11" t="str">
        <f>IFERROR(__xludf.DUMMYFUNCTION("""COMPUTED_VALUE"""),"BVE-3757")</f>
        <v>BVE-3757</v>
      </c>
    </row>
    <row r="562">
      <c r="A562" s="11" t="str">
        <f>IFERROR(__xludf.DUMMYFUNCTION("""COMPUTED_VALUE"""),"BVE-3636")</f>
        <v>BVE-3636</v>
      </c>
    </row>
    <row r="563">
      <c r="A563" s="11" t="str">
        <f>IFERROR(__xludf.DUMMYFUNCTION("""COMPUTED_VALUE"""),"BVE-1852")</f>
        <v>BVE-1852</v>
      </c>
    </row>
    <row r="564">
      <c r="A564" s="11" t="str">
        <f>IFERROR(__xludf.DUMMYFUNCTION("""COMPUTED_VALUE"""),"BVE-1365")</f>
        <v>BVE-1365</v>
      </c>
    </row>
    <row r="565">
      <c r="A565" s="11" t="str">
        <f>IFERROR(__xludf.DUMMYFUNCTION("""COMPUTED_VALUE"""),"BVD-9132")</f>
        <v>BVD-9132</v>
      </c>
    </row>
    <row r="566">
      <c r="A566" s="11" t="str">
        <f>IFERROR(__xludf.DUMMYFUNCTION("""COMPUTED_VALUE"""),"BVD-5726")</f>
        <v>BVD-5726</v>
      </c>
    </row>
    <row r="567">
      <c r="A567" s="11" t="str">
        <f>IFERROR(__xludf.DUMMYFUNCTION("""COMPUTED_VALUE"""),"BVD-5676")</f>
        <v>BVD-5676</v>
      </c>
    </row>
    <row r="568">
      <c r="A568" s="11" t="str">
        <f>IFERROR(__xludf.DUMMYFUNCTION("""COMPUTED_VALUE"""),"BVD-5661")</f>
        <v>BVD-5661</v>
      </c>
    </row>
    <row r="569">
      <c r="A569" s="11" t="str">
        <f>IFERROR(__xludf.DUMMYFUNCTION("""COMPUTED_VALUE"""),"BVD-5037")</f>
        <v>BVD-5037</v>
      </c>
    </row>
    <row r="570">
      <c r="A570" s="11" t="str">
        <f>IFERROR(__xludf.DUMMYFUNCTION("""COMPUTED_VALUE"""),"BVD-3123")</f>
        <v>BVD-3123</v>
      </c>
    </row>
    <row r="571">
      <c r="A571" s="11" t="str">
        <f>IFERROR(__xludf.DUMMYFUNCTION("""COMPUTED_VALUE"""),"BVD-3111")</f>
        <v>BVD-3111</v>
      </c>
    </row>
    <row r="572">
      <c r="A572" s="11" t="str">
        <f>IFERROR(__xludf.DUMMYFUNCTION("""COMPUTED_VALUE"""),"BVD-3002")</f>
        <v>BVD-3002</v>
      </c>
    </row>
    <row r="573">
      <c r="A573" s="11" t="str">
        <f>IFERROR(__xludf.DUMMYFUNCTION("""COMPUTED_VALUE"""),"BVD-2217")</f>
        <v>BVD-2217</v>
      </c>
    </row>
    <row r="574">
      <c r="A574" s="11" t="str">
        <f>IFERROR(__xludf.DUMMYFUNCTION("""COMPUTED_VALUE"""),"BVD-2033")</f>
        <v>BVD-2033</v>
      </c>
    </row>
    <row r="575">
      <c r="A575" s="11" t="str">
        <f>IFERROR(__xludf.DUMMYFUNCTION("""COMPUTED_VALUE"""),"BVD-1275")</f>
        <v>BVD-1275</v>
      </c>
    </row>
    <row r="576">
      <c r="A576" s="11" t="str">
        <f>IFERROR(__xludf.DUMMYFUNCTION("""COMPUTED_VALUE"""),"BVD-1078")</f>
        <v>BVD-1078</v>
      </c>
    </row>
    <row r="577">
      <c r="A577" s="11" t="str">
        <f>IFERROR(__xludf.DUMMYFUNCTION("""COMPUTED_VALUE"""),"BVC-8610")</f>
        <v>BVC-8610</v>
      </c>
    </row>
    <row r="578">
      <c r="A578" s="11" t="str">
        <f>IFERROR(__xludf.DUMMYFUNCTION("""COMPUTED_VALUE"""),"BVC-8289")</f>
        <v>BVC-8289</v>
      </c>
    </row>
    <row r="579">
      <c r="A579" s="11" t="str">
        <f>IFERROR(__xludf.DUMMYFUNCTION("""COMPUTED_VALUE"""),"BVC-5703")</f>
        <v>BVC-5703</v>
      </c>
    </row>
    <row r="580">
      <c r="A580" s="11" t="str">
        <f>IFERROR(__xludf.DUMMYFUNCTION("""COMPUTED_VALUE"""),"BVC-5395")</f>
        <v>BVC-5395</v>
      </c>
    </row>
    <row r="581">
      <c r="A581" s="11" t="str">
        <f>IFERROR(__xludf.DUMMYFUNCTION("""COMPUTED_VALUE"""),"BVC-3670")</f>
        <v>BVC-3670</v>
      </c>
    </row>
    <row r="582">
      <c r="A582" s="11" t="str">
        <f>IFERROR(__xludf.DUMMYFUNCTION("""COMPUTED_VALUE"""),"BVC-3196")</f>
        <v>BVC-3196</v>
      </c>
    </row>
    <row r="583">
      <c r="A583" s="11" t="str">
        <f>IFERROR(__xludf.DUMMYFUNCTION("""COMPUTED_VALUE"""),"BVC-2205")</f>
        <v>BVC-2205</v>
      </c>
    </row>
    <row r="584">
      <c r="A584" s="11" t="str">
        <f>IFERROR(__xludf.DUMMYFUNCTION("""COMPUTED_VALUE"""),"BVC-2032")</f>
        <v>BVC-2032</v>
      </c>
    </row>
    <row r="585">
      <c r="A585" s="11" t="str">
        <f>IFERROR(__xludf.DUMMYFUNCTION("""COMPUTED_VALUE"""),"BVC-0663")</f>
        <v>BVC-0663</v>
      </c>
    </row>
    <row r="586">
      <c r="A586" s="11" t="str">
        <f>IFERROR(__xludf.DUMMYFUNCTION("""COMPUTED_VALUE"""),"BVB-5912")</f>
        <v>BVB-5912</v>
      </c>
    </row>
    <row r="587">
      <c r="A587" s="11" t="str">
        <f>IFERROR(__xludf.DUMMYFUNCTION("""COMPUTED_VALUE"""),"BVB-2305")</f>
        <v>BVB-2305</v>
      </c>
    </row>
    <row r="588">
      <c r="A588" s="11" t="str">
        <f>IFERROR(__xludf.DUMMYFUNCTION("""COMPUTED_VALUE"""),"BVB-1717")</f>
        <v>BVB-1717</v>
      </c>
    </row>
    <row r="589">
      <c r="A589" s="11" t="str">
        <f>IFERROR(__xludf.DUMMYFUNCTION("""COMPUTED_VALUE"""),"BVB-1395")</f>
        <v>BVB-1395</v>
      </c>
    </row>
    <row r="590">
      <c r="A590" s="11" t="str">
        <f>IFERROR(__xludf.DUMMYFUNCTION("""COMPUTED_VALUE"""),"BVA-9277")</f>
        <v>BVA-9277</v>
      </c>
    </row>
    <row r="591">
      <c r="A591" s="11" t="str">
        <f>IFERROR(__xludf.DUMMYFUNCTION("""COMPUTED_VALUE"""),"BVA-8880")</f>
        <v>BVA-8880</v>
      </c>
    </row>
    <row r="592">
      <c r="A592" s="11" t="str">
        <f>IFERROR(__xludf.DUMMYFUNCTION("""COMPUTED_VALUE"""),"BVA-6321")</f>
        <v>BVA-6321</v>
      </c>
    </row>
    <row r="593">
      <c r="A593" s="11" t="str">
        <f>IFERROR(__xludf.DUMMYFUNCTION("""COMPUTED_VALUE"""),"BVA-3833")</f>
        <v>BVA-3833</v>
      </c>
    </row>
    <row r="594">
      <c r="A594" s="11" t="str">
        <f>IFERROR(__xludf.DUMMYFUNCTION("""COMPUTED_VALUE"""),"BVA-3590")</f>
        <v>BVA-3590</v>
      </c>
    </row>
    <row r="595">
      <c r="A595" s="12" t="str">
        <f>IFERROR(__xludf.DUMMYFUNCTION("""COMPUTED_VALUE"""),"BVA-2980")</f>
        <v>BVA-2980</v>
      </c>
    </row>
    <row r="596">
      <c r="A596" s="11" t="str">
        <f>IFERROR(__xludf.DUMMYFUNCTION("""COMPUTED_VALUE"""),"BVA-0953")</f>
        <v>BVA-0953</v>
      </c>
    </row>
    <row r="597">
      <c r="A597" s="11" t="str">
        <f>IFERROR(__xludf.DUMMYFUNCTION("""COMPUTED_VALUE"""),"BUZ-8996")</f>
        <v>BUZ-8996</v>
      </c>
    </row>
    <row r="598">
      <c r="A598" s="11" t="str">
        <f>IFERROR(__xludf.DUMMYFUNCTION("""COMPUTED_VALUE"""),"BUZ-8833")</f>
        <v>BUZ-8833</v>
      </c>
    </row>
    <row r="599">
      <c r="A599" s="11" t="str">
        <f>IFERROR(__xludf.DUMMYFUNCTION("""COMPUTED_VALUE"""),"BUZ-5825")</f>
        <v>BUZ-5825</v>
      </c>
    </row>
    <row r="600">
      <c r="A600" s="11" t="str">
        <f>IFERROR(__xludf.DUMMYFUNCTION("""COMPUTED_VALUE"""),"BUY-7303")</f>
        <v>BUY-7303</v>
      </c>
    </row>
    <row r="601">
      <c r="A601" s="11" t="str">
        <f>IFERROR(__xludf.DUMMYFUNCTION("""COMPUTED_VALUE"""),"BUY-6121")</f>
        <v>BUY-6121</v>
      </c>
    </row>
    <row r="602">
      <c r="A602" s="11" t="str">
        <f>IFERROR(__xludf.DUMMYFUNCTION("""COMPUTED_VALUE"""),"BUY-5519")</f>
        <v>BUY-5519</v>
      </c>
    </row>
    <row r="603">
      <c r="A603" s="11" t="str">
        <f>IFERROR(__xludf.DUMMYFUNCTION("""COMPUTED_VALUE"""),"BUY-0722")</f>
        <v>BUY-0722</v>
      </c>
    </row>
    <row r="604">
      <c r="A604" s="11" t="str">
        <f>IFERROR(__xludf.DUMMYFUNCTION("""COMPUTED_VALUE"""),"BUX-8869")</f>
        <v>BUX-8869</v>
      </c>
    </row>
    <row r="605">
      <c r="A605" s="11" t="str">
        <f>IFERROR(__xludf.DUMMYFUNCTION("""COMPUTED_VALUE"""),"BUX-1171")</f>
        <v>BUX-1171</v>
      </c>
    </row>
    <row r="606">
      <c r="A606" s="11" t="str">
        <f>IFERROR(__xludf.DUMMYFUNCTION("""COMPUTED_VALUE"""),"BUW-6768")</f>
        <v>BUW-6768</v>
      </c>
    </row>
    <row r="607">
      <c r="A607" s="11" t="str">
        <f>IFERROR(__xludf.DUMMYFUNCTION("""COMPUTED_VALUE"""),"BUW-6663")</f>
        <v>BUW-6663</v>
      </c>
    </row>
    <row r="608">
      <c r="A608" s="11" t="str">
        <f>IFERROR(__xludf.DUMMYFUNCTION("""COMPUTED_VALUE"""),"BUW-3037")</f>
        <v>BUW-3037</v>
      </c>
    </row>
    <row r="609">
      <c r="A609" s="11" t="str">
        <f>IFERROR(__xludf.DUMMYFUNCTION("""COMPUTED_VALUE"""),"BUW-3035")</f>
        <v>BUW-3035</v>
      </c>
    </row>
    <row r="610">
      <c r="A610" s="11" t="str">
        <f>IFERROR(__xludf.DUMMYFUNCTION("""COMPUTED_VALUE"""),"BUV-8960")</f>
        <v>BUV-8960</v>
      </c>
    </row>
    <row r="611">
      <c r="A611" s="11" t="str">
        <f>IFERROR(__xludf.DUMMYFUNCTION("""COMPUTED_VALUE"""),"BUV-7622")</f>
        <v>BUV-7622</v>
      </c>
    </row>
    <row r="612">
      <c r="A612" s="11" t="str">
        <f>IFERROR(__xludf.DUMMYFUNCTION("""COMPUTED_VALUE"""),"BUV-6661")</f>
        <v>BUV-6661</v>
      </c>
    </row>
    <row r="613">
      <c r="A613" s="11" t="str">
        <f>IFERROR(__xludf.DUMMYFUNCTION("""COMPUTED_VALUE"""),"BUV-6335")</f>
        <v>BUV-6335</v>
      </c>
    </row>
    <row r="614">
      <c r="A614" s="11" t="str">
        <f>IFERROR(__xludf.DUMMYFUNCTION("""COMPUTED_VALUE"""),"BUV-3250")</f>
        <v>BUV-3250</v>
      </c>
    </row>
    <row r="615">
      <c r="A615" s="11" t="str">
        <f>IFERROR(__xludf.DUMMYFUNCTION("""COMPUTED_VALUE"""),"BUV-2768")</f>
        <v>BUV-2768</v>
      </c>
    </row>
    <row r="616">
      <c r="A616" s="11" t="str">
        <f>IFERROR(__xludf.DUMMYFUNCTION("""COMPUTED_VALUE"""),"BUV-0835")</f>
        <v>BUV-0835</v>
      </c>
    </row>
    <row r="617">
      <c r="A617" s="11" t="str">
        <f>IFERROR(__xludf.DUMMYFUNCTION("""COMPUTED_VALUE"""),"BUU-9633")</f>
        <v>BUU-9633</v>
      </c>
    </row>
    <row r="618">
      <c r="A618" s="11" t="str">
        <f>IFERROR(__xludf.DUMMYFUNCTION("""COMPUTED_VALUE"""),"BUU-8228")</f>
        <v>BUU-8228</v>
      </c>
    </row>
    <row r="619">
      <c r="A619" s="11" t="str">
        <f>IFERROR(__xludf.DUMMYFUNCTION("""COMPUTED_VALUE"""),"BUU-8120")</f>
        <v>BUU-8120</v>
      </c>
    </row>
    <row r="620">
      <c r="A620" s="11" t="str">
        <f>IFERROR(__xludf.DUMMYFUNCTION("""COMPUTED_VALUE"""),"BUU-7823")</f>
        <v>BUU-7823</v>
      </c>
    </row>
    <row r="621">
      <c r="A621" s="11" t="str">
        <f>IFERROR(__xludf.DUMMYFUNCTION("""COMPUTED_VALUE"""),"BUU-6071")</f>
        <v>BUU-6071</v>
      </c>
    </row>
    <row r="622">
      <c r="A622" s="11" t="str">
        <f>IFERROR(__xludf.DUMMYFUNCTION("""COMPUTED_VALUE"""),"BUU-5027")</f>
        <v>BUU-5027</v>
      </c>
    </row>
    <row r="623">
      <c r="A623" s="11" t="str">
        <f>IFERROR(__xludf.DUMMYFUNCTION("""COMPUTED_VALUE"""),"BUU-3572")</f>
        <v>BUU-3572</v>
      </c>
    </row>
    <row r="624">
      <c r="A624" s="11" t="str">
        <f>IFERROR(__xludf.DUMMYFUNCTION("""COMPUTED_VALUE"""),"BUU-1703")</f>
        <v>BUU-1703</v>
      </c>
    </row>
    <row r="625">
      <c r="A625" s="11" t="str">
        <f>IFERROR(__xludf.DUMMYFUNCTION("""COMPUTED_VALUE"""),"BUU-1283")</f>
        <v>BUU-1283</v>
      </c>
    </row>
    <row r="626">
      <c r="A626" s="11" t="str">
        <f>IFERROR(__xludf.DUMMYFUNCTION("""COMPUTED_VALUE"""),"BUT-9626")</f>
        <v>BUT-9626</v>
      </c>
    </row>
    <row r="627">
      <c r="A627" s="11" t="str">
        <f>IFERROR(__xludf.DUMMYFUNCTION("""COMPUTED_VALUE"""),"BUT-8520")</f>
        <v>BUT-8520</v>
      </c>
    </row>
    <row r="628">
      <c r="A628" s="11" t="str">
        <f>IFERROR(__xludf.DUMMYFUNCTION("""COMPUTED_VALUE"""),"BUT-7885")</f>
        <v>BUT-7885</v>
      </c>
    </row>
    <row r="629">
      <c r="A629" s="11" t="str">
        <f>IFERROR(__xludf.DUMMYFUNCTION("""COMPUTED_VALUE"""),"BUT-7522")</f>
        <v>BUT-7522</v>
      </c>
    </row>
    <row r="630">
      <c r="A630" s="12" t="str">
        <f>IFERROR(__xludf.DUMMYFUNCTION("""COMPUTED_VALUE"""),"BUT-5052")</f>
        <v>BUT-5052</v>
      </c>
    </row>
    <row r="631">
      <c r="A631" s="11" t="str">
        <f>IFERROR(__xludf.DUMMYFUNCTION("""COMPUTED_VALUE"""),"BUT-3190")</f>
        <v>BUT-3190</v>
      </c>
    </row>
    <row r="632">
      <c r="A632" s="11" t="str">
        <f>IFERROR(__xludf.DUMMYFUNCTION("""COMPUTED_VALUE"""),"BUT-2823")</f>
        <v>BUT-2823</v>
      </c>
    </row>
    <row r="633">
      <c r="A633" s="11" t="str">
        <f>IFERROR(__xludf.DUMMYFUNCTION("""COMPUTED_VALUE"""),"BUS-5553")</f>
        <v>BUS-5553</v>
      </c>
    </row>
    <row r="634">
      <c r="A634" s="11" t="str">
        <f>IFERROR(__xludf.DUMMYFUNCTION("""COMPUTED_VALUE"""),"BUS-3322")</f>
        <v>BUS-3322</v>
      </c>
    </row>
    <row r="635">
      <c r="A635" s="11" t="str">
        <f>IFERROR(__xludf.DUMMYFUNCTION("""COMPUTED_VALUE"""),"BUR-9887")</f>
        <v>BUR-9887</v>
      </c>
    </row>
    <row r="636">
      <c r="A636" s="11" t="str">
        <f>IFERROR(__xludf.DUMMYFUNCTION("""COMPUTED_VALUE"""),"BUR-6737")</f>
        <v>BUR-6737</v>
      </c>
    </row>
    <row r="637">
      <c r="A637" s="11" t="str">
        <f>IFERROR(__xludf.DUMMYFUNCTION("""COMPUTED_VALUE"""),"BUR-2891")</f>
        <v>BUR-2891</v>
      </c>
    </row>
    <row r="638">
      <c r="A638" s="11" t="str">
        <f>IFERROR(__xludf.DUMMYFUNCTION("""COMPUTED_VALUE"""),"BUQ-5105")</f>
        <v>BUQ-5105</v>
      </c>
    </row>
    <row r="639">
      <c r="A639" s="11" t="str">
        <f>IFERROR(__xludf.DUMMYFUNCTION("""COMPUTED_VALUE"""),"BUQ-3932")</f>
        <v>BUQ-3932</v>
      </c>
    </row>
    <row r="640">
      <c r="A640" s="11" t="str">
        <f>IFERROR(__xludf.DUMMYFUNCTION("""COMPUTED_VALUE"""),"BUP-9528")</f>
        <v>BUP-9528</v>
      </c>
    </row>
    <row r="641">
      <c r="A641" s="11" t="str">
        <f>IFERROR(__xludf.DUMMYFUNCTION("""COMPUTED_VALUE"""),"BUP-8593")</f>
        <v>BUP-8593</v>
      </c>
    </row>
    <row r="642">
      <c r="A642" s="11" t="str">
        <f>IFERROR(__xludf.DUMMYFUNCTION("""COMPUTED_VALUE"""),"BUP-8110")</f>
        <v>BUP-8110</v>
      </c>
    </row>
    <row r="643">
      <c r="A643" s="11" t="str">
        <f>IFERROR(__xludf.DUMMYFUNCTION("""COMPUTED_VALUE"""),"BUP-8075")</f>
        <v>BUP-8075</v>
      </c>
    </row>
    <row r="644">
      <c r="A644" s="11" t="str">
        <f>IFERROR(__xludf.DUMMYFUNCTION("""COMPUTED_VALUE"""),"BUP-7853")</f>
        <v>BUP-7853</v>
      </c>
    </row>
    <row r="645">
      <c r="A645" s="11" t="str">
        <f>IFERROR(__xludf.DUMMYFUNCTION("""COMPUTED_VALUE"""),"BUP-6571")</f>
        <v>BUP-6571</v>
      </c>
    </row>
    <row r="646">
      <c r="A646" s="11" t="str">
        <f>IFERROR(__xludf.DUMMYFUNCTION("""COMPUTED_VALUE"""),"BUP-5872")</f>
        <v>BUP-5872</v>
      </c>
    </row>
    <row r="647">
      <c r="A647" s="11" t="str">
        <f>IFERROR(__xludf.DUMMYFUNCTION("""COMPUTED_VALUE"""),"BUP-5382")</f>
        <v>BUP-5382</v>
      </c>
    </row>
    <row r="648">
      <c r="A648" s="11" t="str">
        <f>IFERROR(__xludf.DUMMYFUNCTION("""COMPUTED_VALUE"""),"BUP-5076")</f>
        <v>BUP-5076</v>
      </c>
    </row>
    <row r="649">
      <c r="A649" s="11" t="str">
        <f>IFERROR(__xludf.DUMMYFUNCTION("""COMPUTED_VALUE"""),"BUP-3712")</f>
        <v>BUP-3712</v>
      </c>
    </row>
    <row r="650">
      <c r="A650" s="11" t="str">
        <f>IFERROR(__xludf.DUMMYFUNCTION("""COMPUTED_VALUE"""),"BUP-1769")</f>
        <v>BUP-1769</v>
      </c>
    </row>
    <row r="651">
      <c r="A651" s="11" t="str">
        <f>IFERROR(__xludf.DUMMYFUNCTION("""COMPUTED_VALUE"""),"BUP-0291")</f>
        <v>BUP-0291</v>
      </c>
    </row>
    <row r="652">
      <c r="A652" s="11" t="str">
        <f>IFERROR(__xludf.DUMMYFUNCTION("""COMPUTED_VALUE"""),"BUN-8257")</f>
        <v>BUN-8257</v>
      </c>
    </row>
    <row r="653">
      <c r="A653" s="11" t="str">
        <f>IFERROR(__xludf.DUMMYFUNCTION("""COMPUTED_VALUE"""),"BUN-5621")</f>
        <v>BUN-5621</v>
      </c>
    </row>
    <row r="654">
      <c r="A654" s="11" t="str">
        <f>IFERROR(__xludf.DUMMYFUNCTION("""COMPUTED_VALUE"""),"BUN-0910")</f>
        <v>BUN-0910</v>
      </c>
    </row>
    <row r="655">
      <c r="A655" s="11" t="str">
        <f>IFERROR(__xludf.DUMMYFUNCTION("""COMPUTED_VALUE"""),"BUN-0863")</f>
        <v>BUN-0863</v>
      </c>
    </row>
    <row r="656">
      <c r="A656" s="11" t="str">
        <f>IFERROR(__xludf.DUMMYFUNCTION("""COMPUTED_VALUE"""),"BUN-0861")</f>
        <v>BUN-0861</v>
      </c>
    </row>
    <row r="657">
      <c r="A657" s="11" t="str">
        <f>IFERROR(__xludf.DUMMYFUNCTION("""COMPUTED_VALUE"""),"BUN-0771")</f>
        <v>BUN-0771</v>
      </c>
    </row>
    <row r="658">
      <c r="A658" s="11" t="str">
        <f>IFERROR(__xludf.DUMMYFUNCTION("""COMPUTED_VALUE"""),"BUN-0297")</f>
        <v>BUN-0297</v>
      </c>
    </row>
    <row r="659">
      <c r="A659" s="11" t="str">
        <f>IFERROR(__xludf.DUMMYFUNCTION("""COMPUTED_VALUE"""),"BUN-0053")</f>
        <v>BUN-0053</v>
      </c>
    </row>
    <row r="660">
      <c r="A660" s="11" t="str">
        <f>IFERROR(__xludf.DUMMYFUNCTION("""COMPUTED_VALUE"""),"BUL-9659")</f>
        <v>BUL-9659</v>
      </c>
    </row>
    <row r="661">
      <c r="A661" s="11" t="str">
        <f>IFERROR(__xludf.DUMMYFUNCTION("""COMPUTED_VALUE"""),"BUL-5356")</f>
        <v>BUL-5356</v>
      </c>
    </row>
    <row r="662">
      <c r="A662" s="11" t="str">
        <f>IFERROR(__xludf.DUMMYFUNCTION("""COMPUTED_VALUE"""),"BUK-7717")</f>
        <v>BUK-7717</v>
      </c>
    </row>
    <row r="663">
      <c r="A663" s="11" t="str">
        <f>IFERROR(__xludf.DUMMYFUNCTION("""COMPUTED_VALUE"""),"BUK-6707")</f>
        <v>BUK-6707</v>
      </c>
    </row>
    <row r="664">
      <c r="A664" s="11" t="str">
        <f>IFERROR(__xludf.DUMMYFUNCTION("""COMPUTED_VALUE"""),"BUK-5293")</f>
        <v>BUK-5293</v>
      </c>
    </row>
    <row r="665">
      <c r="A665" s="11" t="str">
        <f>IFERROR(__xludf.DUMMYFUNCTION("""COMPUTED_VALUE"""),"BUK-3815")</f>
        <v>BUK-3815</v>
      </c>
    </row>
    <row r="666">
      <c r="A666" s="11" t="str">
        <f>IFERROR(__xludf.DUMMYFUNCTION("""COMPUTED_VALUE"""),"BUK-2137")</f>
        <v>BUK-2137</v>
      </c>
    </row>
    <row r="667">
      <c r="A667" s="11" t="str">
        <f>IFERROR(__xludf.DUMMYFUNCTION("""COMPUTED_VALUE"""),"BUJ-8882")</f>
        <v>BUJ-8882</v>
      </c>
    </row>
    <row r="668">
      <c r="A668" s="11" t="str">
        <f>IFERROR(__xludf.DUMMYFUNCTION("""COMPUTED_VALUE"""),"BUJ-3709")</f>
        <v>BUJ-3709</v>
      </c>
    </row>
    <row r="669">
      <c r="A669" s="12" t="str">
        <f>IFERROR(__xludf.DUMMYFUNCTION("""COMPUTED_VALUE"""),"BUH-9179")</f>
        <v>BUH-9179</v>
      </c>
    </row>
    <row r="670">
      <c r="A670" s="11" t="str">
        <f>IFERROR(__xludf.DUMMYFUNCTION("""COMPUTED_VALUE"""),"BUH-8009")</f>
        <v>BUH-8009</v>
      </c>
    </row>
    <row r="671">
      <c r="A671" s="11" t="str">
        <f>IFERROR(__xludf.DUMMYFUNCTION("""COMPUTED_VALUE"""),"BUH-3608")</f>
        <v>BUH-3608</v>
      </c>
    </row>
    <row r="672">
      <c r="A672" s="11" t="str">
        <f>IFERROR(__xludf.DUMMYFUNCTION("""COMPUTED_VALUE"""),"BUH-2788")</f>
        <v>BUH-2788</v>
      </c>
    </row>
    <row r="673">
      <c r="A673" s="11" t="str">
        <f>IFERROR(__xludf.DUMMYFUNCTION("""COMPUTED_VALUE"""),"BUH-1156")</f>
        <v>BUH-1156</v>
      </c>
    </row>
    <row r="674">
      <c r="A674" s="11" t="str">
        <f>IFERROR(__xludf.DUMMYFUNCTION("""COMPUTED_VALUE"""),"BUH-0707")</f>
        <v>BUH-0707</v>
      </c>
    </row>
    <row r="675">
      <c r="A675" s="11" t="str">
        <f>IFERROR(__xludf.DUMMYFUNCTION("""COMPUTED_VALUE"""),"BUF-8096")</f>
        <v>BUF-8096</v>
      </c>
    </row>
    <row r="676">
      <c r="A676" s="11" t="str">
        <f>IFERROR(__xludf.DUMMYFUNCTION("""COMPUTED_VALUE"""),"BUF-7973")</f>
        <v>BUF-7973</v>
      </c>
    </row>
    <row r="677">
      <c r="A677" s="11" t="str">
        <f>IFERROR(__xludf.DUMMYFUNCTION("""COMPUTED_VALUE"""),"BUF-6813")</f>
        <v>BUF-6813</v>
      </c>
    </row>
    <row r="678">
      <c r="A678" s="11" t="str">
        <f>IFERROR(__xludf.DUMMYFUNCTION("""COMPUTED_VALUE"""),"BUF-6209")</f>
        <v>BUF-6209</v>
      </c>
    </row>
    <row r="679">
      <c r="A679" s="11" t="str">
        <f>IFERROR(__xludf.DUMMYFUNCTION("""COMPUTED_VALUE"""),"BUF-3351")</f>
        <v>BUF-3351</v>
      </c>
    </row>
    <row r="680">
      <c r="A680" s="11" t="str">
        <f>IFERROR(__xludf.DUMMYFUNCTION("""COMPUTED_VALUE"""),"BUF-2727")</f>
        <v>BUF-2727</v>
      </c>
    </row>
    <row r="681">
      <c r="A681" s="11" t="str">
        <f>IFERROR(__xludf.DUMMYFUNCTION("""COMPUTED_VALUE"""),"BUF-2221")</f>
        <v>BUF-2221</v>
      </c>
    </row>
    <row r="682">
      <c r="A682" s="11" t="str">
        <f>IFERROR(__xludf.DUMMYFUNCTION("""COMPUTED_VALUE"""),"BUE-7016")</f>
        <v>BUE-7016</v>
      </c>
    </row>
    <row r="683">
      <c r="A683" s="11" t="str">
        <f>IFERROR(__xludf.DUMMYFUNCTION("""COMPUTED_VALUE"""),"BUE-6965")</f>
        <v>BUE-6965</v>
      </c>
    </row>
    <row r="684">
      <c r="A684" s="11" t="str">
        <f>IFERROR(__xludf.DUMMYFUNCTION("""COMPUTED_VALUE"""),"BUE-3955")</f>
        <v>BUE-3955</v>
      </c>
    </row>
    <row r="685">
      <c r="A685" s="11" t="str">
        <f>IFERROR(__xludf.DUMMYFUNCTION("""COMPUTED_VALUE"""),"BUD-8275")</f>
        <v>BUD-8275</v>
      </c>
    </row>
    <row r="686">
      <c r="A686" s="11" t="str">
        <f>IFERROR(__xludf.DUMMYFUNCTION("""COMPUTED_VALUE"""),"BUD-3661")</f>
        <v>BUD-3661</v>
      </c>
    </row>
    <row r="687">
      <c r="A687" s="11" t="str">
        <f>IFERROR(__xludf.DUMMYFUNCTION("""COMPUTED_VALUE"""),"BUD-1621")</f>
        <v>BUD-1621</v>
      </c>
    </row>
    <row r="688">
      <c r="A688" s="11" t="str">
        <f>IFERROR(__xludf.DUMMYFUNCTION("""COMPUTED_VALUE"""),"BUD-0672")</f>
        <v>BUD-0672</v>
      </c>
    </row>
    <row r="689">
      <c r="A689" s="11" t="str">
        <f>IFERROR(__xludf.DUMMYFUNCTION("""COMPUTED_VALUE"""),"BUD-0035")</f>
        <v>BUD-0035</v>
      </c>
    </row>
    <row r="690">
      <c r="A690" s="11" t="str">
        <f>IFERROR(__xludf.DUMMYFUNCTION("""COMPUTED_VALUE"""),"BUC-8225")</f>
        <v>BUC-8225</v>
      </c>
    </row>
    <row r="691">
      <c r="A691" s="11" t="str">
        <f>IFERROR(__xludf.DUMMYFUNCTION("""COMPUTED_VALUE"""),"BUC-8191")</f>
        <v>BUC-8191</v>
      </c>
    </row>
    <row r="692">
      <c r="A692" s="11" t="str">
        <f>IFERROR(__xludf.DUMMYFUNCTION("""COMPUTED_VALUE"""),"BUC-7005")</f>
        <v>BUC-7005</v>
      </c>
    </row>
    <row r="693">
      <c r="A693" s="11" t="str">
        <f>IFERROR(__xludf.DUMMYFUNCTION("""COMPUTED_VALUE"""),"BUC-5800")</f>
        <v>BUC-5800</v>
      </c>
    </row>
    <row r="694">
      <c r="A694" s="11" t="str">
        <f>IFERROR(__xludf.DUMMYFUNCTION("""COMPUTED_VALUE"""),"BUA-9867")</f>
        <v>BUA-9867</v>
      </c>
    </row>
    <row r="695">
      <c r="A695" s="11" t="str">
        <f>IFERROR(__xludf.DUMMYFUNCTION("""COMPUTED_VALUE"""),"BUA-9310")</f>
        <v>BUA-9310</v>
      </c>
    </row>
    <row r="696">
      <c r="A696" s="11" t="str">
        <f>IFERROR(__xludf.DUMMYFUNCTION("""COMPUTED_VALUE"""),"BUA-9116")</f>
        <v>BUA-9116</v>
      </c>
    </row>
    <row r="697">
      <c r="A697" s="11" t="str">
        <f>IFERROR(__xludf.DUMMYFUNCTION("""COMPUTED_VALUE"""),"BUA-7836")</f>
        <v>BUA-7836</v>
      </c>
    </row>
    <row r="698">
      <c r="A698" s="11" t="str">
        <f>IFERROR(__xludf.DUMMYFUNCTION("""COMPUTED_VALUE"""),"BUA-6300")</f>
        <v>BUA-6300</v>
      </c>
    </row>
    <row r="699">
      <c r="A699" s="11" t="str">
        <f>IFERROR(__xludf.DUMMYFUNCTION("""COMPUTED_VALUE"""),"BUA-5755")</f>
        <v>BUA-5755</v>
      </c>
    </row>
    <row r="700">
      <c r="A700" s="11" t="str">
        <f>IFERROR(__xludf.DUMMYFUNCTION("""COMPUTED_VALUE"""),"BUA-2921")</f>
        <v>BUA-2921</v>
      </c>
    </row>
    <row r="701">
      <c r="A701" s="11" t="str">
        <f>IFERROR(__xludf.DUMMYFUNCTION("""COMPUTED_VALUE"""),"BTZ-3322")</f>
        <v>BTZ-3322</v>
      </c>
    </row>
    <row r="702">
      <c r="A702" s="11" t="str">
        <f>IFERROR(__xludf.DUMMYFUNCTION("""COMPUTED_VALUE"""),"BTZ-2265")</f>
        <v>BTZ-2265</v>
      </c>
    </row>
    <row r="703">
      <c r="A703" s="11" t="str">
        <f>IFERROR(__xludf.DUMMYFUNCTION("""COMPUTED_VALUE"""),"BTY-9579")</f>
        <v>BTY-9579</v>
      </c>
    </row>
    <row r="704">
      <c r="A704" s="11" t="str">
        <f>IFERROR(__xludf.DUMMYFUNCTION("""COMPUTED_VALUE"""),"BTY-8732")</f>
        <v>BTY-8732</v>
      </c>
    </row>
    <row r="705">
      <c r="A705" s="11" t="str">
        <f>IFERROR(__xludf.DUMMYFUNCTION("""COMPUTED_VALUE"""),"BTY-5736")</f>
        <v>BTY-5736</v>
      </c>
    </row>
    <row r="706">
      <c r="A706" s="11" t="str">
        <f>IFERROR(__xludf.DUMMYFUNCTION("""COMPUTED_VALUE"""),"BTY-3913")</f>
        <v>BTY-3913</v>
      </c>
    </row>
    <row r="707">
      <c r="A707" s="11" t="str">
        <f>IFERROR(__xludf.DUMMYFUNCTION("""COMPUTED_VALUE"""),"BTY-2095")</f>
        <v>BTY-2095</v>
      </c>
    </row>
    <row r="708">
      <c r="A708" s="11" t="str">
        <f>IFERROR(__xludf.DUMMYFUNCTION("""COMPUTED_VALUE"""),"BTY-1132")</f>
        <v>BTY-1132</v>
      </c>
    </row>
    <row r="709">
      <c r="A709" s="11" t="str">
        <f>IFERROR(__xludf.DUMMYFUNCTION("""COMPUTED_VALUE"""),"BTX-3003")</f>
        <v>BTX-3003</v>
      </c>
    </row>
    <row r="710">
      <c r="A710" s="11" t="str">
        <f>IFERROR(__xludf.DUMMYFUNCTION("""COMPUTED_VALUE"""),"BTW-9875")</f>
        <v>BTW-9875</v>
      </c>
    </row>
    <row r="711">
      <c r="A711" s="11" t="str">
        <f>IFERROR(__xludf.DUMMYFUNCTION("""COMPUTED_VALUE"""),"BTW-9815")</f>
        <v>BTW-9815</v>
      </c>
    </row>
    <row r="712">
      <c r="A712" s="11" t="str">
        <f>IFERROR(__xludf.DUMMYFUNCTION("""COMPUTED_VALUE"""),"BTW-9751")</f>
        <v>BTW-9751</v>
      </c>
    </row>
    <row r="713">
      <c r="A713" s="11" t="str">
        <f>IFERROR(__xludf.DUMMYFUNCTION("""COMPUTED_VALUE"""),"BTW-8667")</f>
        <v>BTW-8667</v>
      </c>
    </row>
    <row r="714">
      <c r="A714" s="11" t="str">
        <f>IFERROR(__xludf.DUMMYFUNCTION("""COMPUTED_VALUE"""),"BTW-7350")</f>
        <v>BTW-7350</v>
      </c>
    </row>
    <row r="715">
      <c r="A715" s="11" t="str">
        <f>IFERROR(__xludf.DUMMYFUNCTION("""COMPUTED_VALUE"""),"BTW-5772")</f>
        <v>BTW-5772</v>
      </c>
    </row>
    <row r="716">
      <c r="A716" s="11" t="str">
        <f>IFERROR(__xludf.DUMMYFUNCTION("""COMPUTED_VALUE"""),"BTW-5036")</f>
        <v>BTW-5036</v>
      </c>
    </row>
    <row r="717">
      <c r="A717" s="11" t="str">
        <f>IFERROR(__xludf.DUMMYFUNCTION("""COMPUTED_VALUE"""),"BTW-3508")</f>
        <v>BTW-3508</v>
      </c>
    </row>
    <row r="718">
      <c r="A718" s="11" t="str">
        <f>IFERROR(__xludf.DUMMYFUNCTION("""COMPUTED_VALUE"""),"BTW-2251")</f>
        <v>BTW-2251</v>
      </c>
    </row>
    <row r="719">
      <c r="A719" s="11" t="str">
        <f>IFERROR(__xludf.DUMMYFUNCTION("""COMPUTED_VALUE"""),"BTV-6551")</f>
        <v>BTV-6551</v>
      </c>
    </row>
    <row r="720">
      <c r="A720" s="11" t="str">
        <f>IFERROR(__xludf.DUMMYFUNCTION("""COMPUTED_VALUE"""),"BTV-3227")</f>
        <v>BTV-3227</v>
      </c>
    </row>
    <row r="721">
      <c r="A721" s="11" t="str">
        <f>IFERROR(__xludf.DUMMYFUNCTION("""COMPUTED_VALUE"""),"BTV-2299")</f>
        <v>BTV-2299</v>
      </c>
    </row>
    <row r="722">
      <c r="A722" s="11" t="str">
        <f>IFERROR(__xludf.DUMMYFUNCTION("""COMPUTED_VALUE"""),"BTV-0690")</f>
        <v>BTV-0690</v>
      </c>
    </row>
    <row r="723">
      <c r="A723" s="11" t="str">
        <f>IFERROR(__xludf.DUMMYFUNCTION("""COMPUTED_VALUE"""),"BTU-6985")</f>
        <v>BTU-6985</v>
      </c>
    </row>
    <row r="724">
      <c r="A724" s="11" t="str">
        <f>IFERROR(__xludf.DUMMYFUNCTION("""COMPUTED_VALUE"""),"BTU-6658")</f>
        <v>BTU-6658</v>
      </c>
    </row>
    <row r="725">
      <c r="A725" s="11" t="str">
        <f>IFERROR(__xludf.DUMMYFUNCTION("""COMPUTED_VALUE"""),"BTU-1588")</f>
        <v>BTU-1588</v>
      </c>
    </row>
    <row r="726">
      <c r="A726" s="11" t="str">
        <f>IFERROR(__xludf.DUMMYFUNCTION("""COMPUTED_VALUE"""),"BTT-6291")</f>
        <v>BTT-6291</v>
      </c>
    </row>
    <row r="727">
      <c r="A727" s="11" t="str">
        <f>IFERROR(__xludf.DUMMYFUNCTION("""COMPUTED_VALUE"""),"BTT-3878")</f>
        <v>BTT-3878</v>
      </c>
    </row>
    <row r="728">
      <c r="A728" s="11" t="str">
        <f>IFERROR(__xludf.DUMMYFUNCTION("""COMPUTED_VALUE"""),"BTS-9030")</f>
        <v>BTS-9030</v>
      </c>
    </row>
    <row r="729">
      <c r="A729" s="11" t="str">
        <f>IFERROR(__xludf.DUMMYFUNCTION("""COMPUTED_VALUE"""),"BTS-7200")</f>
        <v>BTS-7200</v>
      </c>
    </row>
    <row r="730">
      <c r="A730" s="11" t="str">
        <f>IFERROR(__xludf.DUMMYFUNCTION("""COMPUTED_VALUE"""),"BTR-8958")</f>
        <v>BTR-8958</v>
      </c>
    </row>
    <row r="731">
      <c r="A731" s="11" t="str">
        <f>IFERROR(__xludf.DUMMYFUNCTION("""COMPUTED_VALUE"""),"BTR-7208")</f>
        <v>BTR-7208</v>
      </c>
    </row>
    <row r="732">
      <c r="A732" s="11" t="str">
        <f>IFERROR(__xludf.DUMMYFUNCTION("""COMPUTED_VALUE"""),"BTR-6738")</f>
        <v>BTR-6738</v>
      </c>
    </row>
    <row r="733">
      <c r="A733" s="11" t="str">
        <f>IFERROR(__xludf.DUMMYFUNCTION("""COMPUTED_VALUE"""),"BTR-5639")</f>
        <v>BTR-5639</v>
      </c>
    </row>
    <row r="734">
      <c r="A734" s="11" t="str">
        <f>IFERROR(__xludf.DUMMYFUNCTION("""COMPUTED_VALUE"""),"BTR-2191")</f>
        <v>BTR-2191</v>
      </c>
    </row>
    <row r="735">
      <c r="A735" s="11" t="str">
        <f>IFERROR(__xludf.DUMMYFUNCTION("""COMPUTED_VALUE"""),"BTR-0950")</f>
        <v>BTR-0950</v>
      </c>
    </row>
    <row r="736">
      <c r="A736" s="11" t="str">
        <f>IFERROR(__xludf.DUMMYFUNCTION("""COMPUTED_VALUE"""),"BTQ-0003")</f>
        <v>BTQ-0003</v>
      </c>
    </row>
    <row r="737">
      <c r="A737" s="11" t="str">
        <f>IFERROR(__xludf.DUMMYFUNCTION("""COMPUTED_VALUE"""),"BTP-9595")</f>
        <v>BTP-9595</v>
      </c>
    </row>
    <row r="738">
      <c r="A738" s="11" t="str">
        <f>IFERROR(__xludf.DUMMYFUNCTION("""COMPUTED_VALUE"""),"BTP-6226")</f>
        <v>BTP-6226</v>
      </c>
    </row>
    <row r="739">
      <c r="A739" s="11" t="str">
        <f>IFERROR(__xludf.DUMMYFUNCTION("""COMPUTED_VALUE"""),"BTP-5378")</f>
        <v>BTP-5378</v>
      </c>
    </row>
    <row r="740">
      <c r="A740" s="11" t="str">
        <f>IFERROR(__xludf.DUMMYFUNCTION("""COMPUTED_VALUE"""),"BTP-2292")</f>
        <v>BTP-2292</v>
      </c>
    </row>
    <row r="741">
      <c r="A741" s="11" t="str">
        <f>IFERROR(__xludf.DUMMYFUNCTION("""COMPUTED_VALUE"""),"BTP-1239")</f>
        <v>BTP-1239</v>
      </c>
    </row>
    <row r="742">
      <c r="A742" s="11" t="str">
        <f>IFERROR(__xludf.DUMMYFUNCTION("""COMPUTED_VALUE"""),"BTP-1181")</f>
        <v>BTP-1181</v>
      </c>
    </row>
    <row r="743">
      <c r="A743" s="11" t="str">
        <f>IFERROR(__xludf.DUMMYFUNCTION("""COMPUTED_VALUE"""),"BTP-1179")</f>
        <v>BTP-1179</v>
      </c>
    </row>
    <row r="744">
      <c r="A744" s="11" t="str">
        <f>IFERROR(__xludf.DUMMYFUNCTION("""COMPUTED_VALUE"""),"BTP-0979")</f>
        <v>BTP-0979</v>
      </c>
    </row>
    <row r="745">
      <c r="A745" s="11" t="str">
        <f>IFERROR(__xludf.DUMMYFUNCTION("""COMPUTED_VALUE"""),"BTN-9111")</f>
        <v>BTN-9111</v>
      </c>
    </row>
    <row r="746">
      <c r="A746" s="11" t="str">
        <f>IFERROR(__xludf.DUMMYFUNCTION("""COMPUTED_VALUE"""),"BTN-5987")</f>
        <v>BTN-5987</v>
      </c>
    </row>
    <row r="747">
      <c r="A747" s="11" t="str">
        <f>IFERROR(__xludf.DUMMYFUNCTION("""COMPUTED_VALUE"""),"BTN-3875")</f>
        <v>BTN-3875</v>
      </c>
    </row>
    <row r="748">
      <c r="A748" s="11" t="str">
        <f>IFERROR(__xludf.DUMMYFUNCTION("""COMPUTED_VALUE"""),"BTN-0675")</f>
        <v>BTN-0675</v>
      </c>
    </row>
    <row r="749">
      <c r="A749" s="11" t="str">
        <f>IFERROR(__xludf.DUMMYFUNCTION("""COMPUTED_VALUE"""),"BTM-9978")</f>
        <v>BTM-9978</v>
      </c>
    </row>
    <row r="750">
      <c r="A750" s="11" t="str">
        <f>IFERROR(__xludf.DUMMYFUNCTION("""COMPUTED_VALUE"""),"BTM-6769")</f>
        <v>BTM-6769</v>
      </c>
    </row>
    <row r="751">
      <c r="A751" s="11" t="str">
        <f>IFERROR(__xludf.DUMMYFUNCTION("""COMPUTED_VALUE"""),"BTM-3032")</f>
        <v>BTM-3032</v>
      </c>
    </row>
    <row r="752">
      <c r="A752" s="11" t="str">
        <f>IFERROR(__xludf.DUMMYFUNCTION("""COMPUTED_VALUE"""),"BTM-1957")</f>
        <v>BTM-1957</v>
      </c>
    </row>
    <row r="753">
      <c r="A753" s="11" t="str">
        <f>IFERROR(__xludf.DUMMYFUNCTION("""COMPUTED_VALUE"""),"BTM-1168")</f>
        <v>BTM-1168</v>
      </c>
    </row>
    <row r="754">
      <c r="A754" s="11" t="str">
        <f>IFERROR(__xludf.DUMMYFUNCTION("""COMPUTED_VALUE"""),"BTM-0766")</f>
        <v>BTM-0766</v>
      </c>
    </row>
    <row r="755">
      <c r="A755" s="11" t="str">
        <f>IFERROR(__xludf.DUMMYFUNCTION("""COMPUTED_VALUE"""),"BTM-0112")</f>
        <v>BTM-0112</v>
      </c>
    </row>
    <row r="756">
      <c r="A756" s="11" t="str">
        <f>IFERROR(__xludf.DUMMYFUNCTION("""COMPUTED_VALUE"""),"BTL-7693")</f>
        <v>BTL-7693</v>
      </c>
    </row>
    <row r="757">
      <c r="A757" s="11" t="str">
        <f>IFERROR(__xludf.DUMMYFUNCTION("""COMPUTED_VALUE"""),"BTL-7657")</f>
        <v>BTL-7657</v>
      </c>
    </row>
    <row r="758">
      <c r="A758" s="11" t="str">
        <f>IFERROR(__xludf.DUMMYFUNCTION("""COMPUTED_VALUE"""),"BTL-3803")</f>
        <v>BTL-3803</v>
      </c>
    </row>
    <row r="759">
      <c r="A759" s="11" t="str">
        <f>IFERROR(__xludf.DUMMYFUNCTION("""COMPUTED_VALUE"""),"BTL-1922")</f>
        <v>BTL-1922</v>
      </c>
    </row>
    <row r="760">
      <c r="A760" s="11" t="str">
        <f>IFERROR(__xludf.DUMMYFUNCTION("""COMPUTED_VALUE"""),"BTK-9531")</f>
        <v>BTK-9531</v>
      </c>
    </row>
    <row r="761">
      <c r="A761" s="11" t="str">
        <f>IFERROR(__xludf.DUMMYFUNCTION("""COMPUTED_VALUE"""),"BTK-7776")</f>
        <v>BTK-7776</v>
      </c>
    </row>
    <row r="762">
      <c r="A762" s="11" t="str">
        <f>IFERROR(__xludf.DUMMYFUNCTION("""COMPUTED_VALUE"""),"BTK-7318")</f>
        <v>BTK-7318</v>
      </c>
    </row>
    <row r="763">
      <c r="A763" s="11" t="str">
        <f>IFERROR(__xludf.DUMMYFUNCTION("""COMPUTED_VALUE"""),"BTK-5772")</f>
        <v>BTK-5772</v>
      </c>
    </row>
    <row r="764">
      <c r="A764" s="11" t="str">
        <f>IFERROR(__xludf.DUMMYFUNCTION("""COMPUTED_VALUE"""),"BTK-1083")</f>
        <v>BTK-1083</v>
      </c>
    </row>
    <row r="765">
      <c r="A765" s="11" t="str">
        <f>IFERROR(__xludf.DUMMYFUNCTION("""COMPUTED_VALUE"""),"BTK-0503")</f>
        <v>BTK-0503</v>
      </c>
    </row>
    <row r="766">
      <c r="A766" s="11" t="str">
        <f>IFERROR(__xludf.DUMMYFUNCTION("""COMPUTED_VALUE"""),"BTH-8737")</f>
        <v>BTH-8737</v>
      </c>
    </row>
    <row r="767">
      <c r="A767" s="11" t="str">
        <f>IFERROR(__xludf.DUMMYFUNCTION("""COMPUTED_VALUE"""),"BTH-7903")</f>
        <v>BTH-7903</v>
      </c>
    </row>
    <row r="768">
      <c r="A768" s="11" t="str">
        <f>IFERROR(__xludf.DUMMYFUNCTION("""COMPUTED_VALUE"""),"BTH-6910")</f>
        <v>BTH-6910</v>
      </c>
    </row>
    <row r="769">
      <c r="A769" s="11" t="str">
        <f>IFERROR(__xludf.DUMMYFUNCTION("""COMPUTED_VALUE"""),"BTH-3567")</f>
        <v>BTH-3567</v>
      </c>
    </row>
    <row r="770">
      <c r="A770" s="11" t="str">
        <f>IFERROR(__xludf.DUMMYFUNCTION("""COMPUTED_VALUE"""),"BTG-7815")</f>
        <v>BTG-7815</v>
      </c>
    </row>
    <row r="771">
      <c r="A771" s="11" t="str">
        <f>IFERROR(__xludf.DUMMYFUNCTION("""COMPUTED_VALUE"""),"BTG-7707")</f>
        <v>BTG-7707</v>
      </c>
    </row>
    <row r="772">
      <c r="A772" s="11" t="str">
        <f>IFERROR(__xludf.DUMMYFUNCTION("""COMPUTED_VALUE"""),"BTG-6119")</f>
        <v>BTG-6119</v>
      </c>
    </row>
    <row r="773">
      <c r="A773" s="11" t="str">
        <f>IFERROR(__xludf.DUMMYFUNCTION("""COMPUTED_VALUE"""),"BTG-5116")</f>
        <v>BTG-5116</v>
      </c>
    </row>
    <row r="774">
      <c r="A774" s="11" t="str">
        <f>IFERROR(__xludf.DUMMYFUNCTION("""COMPUTED_VALUE"""),"BTG-1518")</f>
        <v>BTG-1518</v>
      </c>
    </row>
    <row r="775">
      <c r="A775" s="11" t="str">
        <f>IFERROR(__xludf.DUMMYFUNCTION("""COMPUTED_VALUE"""),"BTF-8282")</f>
        <v>BTF-8282</v>
      </c>
    </row>
    <row r="776">
      <c r="A776" s="11" t="str">
        <f>IFERROR(__xludf.DUMMYFUNCTION("""COMPUTED_VALUE"""),"BTF-7273")</f>
        <v>BTF-7273</v>
      </c>
    </row>
    <row r="777">
      <c r="A777" s="11" t="str">
        <f>IFERROR(__xludf.DUMMYFUNCTION("""COMPUTED_VALUE"""),"BTF-3273")</f>
        <v>BTF-3273</v>
      </c>
    </row>
    <row r="778">
      <c r="A778" s="11" t="str">
        <f>IFERROR(__xludf.DUMMYFUNCTION("""COMPUTED_VALUE"""),"BTF-1099")</f>
        <v>BTF-1099</v>
      </c>
    </row>
    <row r="779">
      <c r="A779" s="11" t="str">
        <f>IFERROR(__xludf.DUMMYFUNCTION("""COMPUTED_VALUE"""),"BTE-7750")</f>
        <v>BTE-7750</v>
      </c>
    </row>
    <row r="780">
      <c r="A780" s="11" t="str">
        <f>IFERROR(__xludf.DUMMYFUNCTION("""COMPUTED_VALUE"""),"BTE-6153")</f>
        <v>BTE-6153</v>
      </c>
    </row>
    <row r="781">
      <c r="A781" s="11" t="str">
        <f>IFERROR(__xludf.DUMMYFUNCTION("""COMPUTED_VALUE"""),"BTE-2377")</f>
        <v>BTE-2377</v>
      </c>
    </row>
    <row r="782">
      <c r="A782" s="11" t="str">
        <f>IFERROR(__xludf.DUMMYFUNCTION("""COMPUTED_VALUE"""),"BTE-1538")</f>
        <v>BTE-1538</v>
      </c>
    </row>
    <row r="783">
      <c r="A783" s="11" t="str">
        <f>IFERROR(__xludf.DUMMYFUNCTION("""COMPUTED_VALUE"""),"BTE-1396")</f>
        <v>BTE-1396</v>
      </c>
    </row>
    <row r="784">
      <c r="A784" s="11" t="str">
        <f>IFERROR(__xludf.DUMMYFUNCTION("""COMPUTED_VALUE"""),"BTE-0322")</f>
        <v>BTE-0322</v>
      </c>
    </row>
    <row r="785">
      <c r="A785" s="11" t="str">
        <f>IFERROR(__xludf.DUMMYFUNCTION("""COMPUTED_VALUE"""),"BTD-8722")</f>
        <v>BTD-8722</v>
      </c>
    </row>
    <row r="786">
      <c r="A786" s="11" t="str">
        <f>IFERROR(__xludf.DUMMYFUNCTION("""COMPUTED_VALUE"""),"BTD-3931")</f>
        <v>BTD-3931</v>
      </c>
    </row>
    <row r="787">
      <c r="A787" s="11" t="str">
        <f>IFERROR(__xludf.DUMMYFUNCTION("""COMPUTED_VALUE"""),"BTD-1757")</f>
        <v>BTD-1757</v>
      </c>
    </row>
    <row r="788">
      <c r="A788" s="11" t="str">
        <f>IFERROR(__xludf.DUMMYFUNCTION("""COMPUTED_VALUE"""),"BTD-0309")</f>
        <v>BTD-0309</v>
      </c>
    </row>
    <row r="789">
      <c r="A789" s="11" t="str">
        <f>IFERROR(__xludf.DUMMYFUNCTION("""COMPUTED_VALUE"""),"BTC-7281")</f>
        <v>BTC-7281</v>
      </c>
    </row>
    <row r="790">
      <c r="A790" s="11" t="str">
        <f>IFERROR(__xludf.DUMMYFUNCTION("""COMPUTED_VALUE"""),"BTC-3335")</f>
        <v>BTC-3335</v>
      </c>
    </row>
    <row r="791">
      <c r="A791" s="11" t="str">
        <f>IFERROR(__xludf.DUMMYFUNCTION("""COMPUTED_VALUE"""),"BTC-2360")</f>
        <v>BTC-2360</v>
      </c>
    </row>
    <row r="792">
      <c r="A792" s="11" t="str">
        <f>IFERROR(__xludf.DUMMYFUNCTION("""COMPUTED_VALUE"""),"BTB-7778")</f>
        <v>BTB-7778</v>
      </c>
    </row>
    <row r="793">
      <c r="A793" s="11" t="str">
        <f>IFERROR(__xludf.DUMMYFUNCTION("""COMPUTED_VALUE"""),"BTB-7185")</f>
        <v>BTB-7185</v>
      </c>
    </row>
    <row r="794">
      <c r="A794" s="11" t="str">
        <f>IFERROR(__xludf.DUMMYFUNCTION("""COMPUTED_VALUE"""),"BTB-5890")</f>
        <v>BTB-5890</v>
      </c>
    </row>
    <row r="795">
      <c r="A795" s="11" t="str">
        <f>IFERROR(__xludf.DUMMYFUNCTION("""COMPUTED_VALUE"""),"BTB-3967")</f>
        <v>BTB-3967</v>
      </c>
    </row>
    <row r="796">
      <c r="A796" s="11" t="str">
        <f>IFERROR(__xludf.DUMMYFUNCTION("""COMPUTED_VALUE"""),"BTB-1135")</f>
        <v>BTB-1135</v>
      </c>
    </row>
    <row r="797">
      <c r="A797" s="11" t="str">
        <f>IFERROR(__xludf.DUMMYFUNCTION("""COMPUTED_VALUE"""),"BTA-6177")</f>
        <v>BTA-6177</v>
      </c>
    </row>
    <row r="798">
      <c r="A798" s="11" t="str">
        <f>IFERROR(__xludf.DUMMYFUNCTION("""COMPUTED_VALUE"""),"BTA-0208")</f>
        <v>BTA-0208</v>
      </c>
    </row>
    <row r="799">
      <c r="A799" s="11" t="str">
        <f>IFERROR(__xludf.DUMMYFUNCTION("""COMPUTED_VALUE"""),"BSZ-8863")</f>
        <v>BSZ-8863</v>
      </c>
    </row>
    <row r="800">
      <c r="A800" s="11" t="str">
        <f>IFERROR(__xludf.DUMMYFUNCTION("""COMPUTED_VALUE"""),"BSZ-6981")</f>
        <v>BSZ-6981</v>
      </c>
    </row>
    <row r="801">
      <c r="A801" s="11" t="str">
        <f>IFERROR(__xludf.DUMMYFUNCTION("""COMPUTED_VALUE"""),"BSZ-1851")</f>
        <v>BSZ-1851</v>
      </c>
    </row>
    <row r="802">
      <c r="A802" s="11" t="str">
        <f>IFERROR(__xludf.DUMMYFUNCTION("""COMPUTED_VALUE"""),"BSZ-1596")</f>
        <v>BSZ-1596</v>
      </c>
    </row>
    <row r="803">
      <c r="A803" s="11" t="str">
        <f>IFERROR(__xludf.DUMMYFUNCTION("""COMPUTED_VALUE"""),"BSY-6059")</f>
        <v>BSY-6059</v>
      </c>
    </row>
    <row r="804">
      <c r="A804" s="11" t="str">
        <f>IFERROR(__xludf.DUMMYFUNCTION("""COMPUTED_VALUE"""),"BSY-5881")</f>
        <v>BSY-5881</v>
      </c>
    </row>
    <row r="805">
      <c r="A805" s="11" t="str">
        <f>IFERROR(__xludf.DUMMYFUNCTION("""COMPUTED_VALUE"""),"BSY-5233")</f>
        <v>BSY-5233</v>
      </c>
    </row>
    <row r="806">
      <c r="A806" s="11" t="str">
        <f>IFERROR(__xludf.DUMMYFUNCTION("""COMPUTED_VALUE"""),"BSY-3570")</f>
        <v>BSY-3570</v>
      </c>
    </row>
    <row r="807">
      <c r="A807" s="11" t="str">
        <f>IFERROR(__xludf.DUMMYFUNCTION("""COMPUTED_VALUE"""),"BSY-2782")</f>
        <v>BSY-2782</v>
      </c>
    </row>
    <row r="808">
      <c r="A808" s="11" t="str">
        <f>IFERROR(__xludf.DUMMYFUNCTION("""COMPUTED_VALUE"""),"BSY-1510")</f>
        <v>BSY-1510</v>
      </c>
    </row>
    <row r="809">
      <c r="A809" s="11" t="str">
        <f>IFERROR(__xludf.DUMMYFUNCTION("""COMPUTED_VALUE"""),"BSX-9506")</f>
        <v>BSX-9506</v>
      </c>
    </row>
    <row r="810">
      <c r="A810" s="11" t="str">
        <f>IFERROR(__xludf.DUMMYFUNCTION("""COMPUTED_VALUE"""),"BSX-9230")</f>
        <v>BSX-9230</v>
      </c>
    </row>
    <row r="811">
      <c r="A811" s="11" t="str">
        <f>IFERROR(__xludf.DUMMYFUNCTION("""COMPUTED_VALUE"""),"BSX-9073")</f>
        <v>BSX-9073</v>
      </c>
    </row>
    <row r="812">
      <c r="A812" s="11" t="str">
        <f>IFERROR(__xludf.DUMMYFUNCTION("""COMPUTED_VALUE"""),"BSX-8702")</f>
        <v>BSX-8702</v>
      </c>
    </row>
    <row r="813">
      <c r="A813" s="11" t="str">
        <f>IFERROR(__xludf.DUMMYFUNCTION("""COMPUTED_VALUE"""),"BSX-7787")</f>
        <v>BSX-7787</v>
      </c>
    </row>
    <row r="814">
      <c r="A814" s="11" t="str">
        <f>IFERROR(__xludf.DUMMYFUNCTION("""COMPUTED_VALUE"""),"BSX-7516")</f>
        <v>BSX-7516</v>
      </c>
    </row>
    <row r="815">
      <c r="A815" s="11" t="str">
        <f>IFERROR(__xludf.DUMMYFUNCTION("""COMPUTED_VALUE"""),"BSX-5123")</f>
        <v>BSX-5123</v>
      </c>
    </row>
    <row r="816">
      <c r="A816" s="11" t="str">
        <f>IFERROR(__xludf.DUMMYFUNCTION("""COMPUTED_VALUE"""),"BSX-3205")</f>
        <v>BSX-3205</v>
      </c>
    </row>
    <row r="817">
      <c r="A817" s="12" t="str">
        <f>IFERROR(__xludf.DUMMYFUNCTION("""COMPUTED_VALUE"""),"BSW-6808")</f>
        <v>BSW-6808</v>
      </c>
    </row>
    <row r="818">
      <c r="A818" s="11" t="str">
        <f>IFERROR(__xludf.DUMMYFUNCTION("""COMPUTED_VALUE"""),"BSW-1152")</f>
        <v>BSW-1152</v>
      </c>
    </row>
    <row r="819">
      <c r="A819" s="11" t="str">
        <f>IFERROR(__xludf.DUMMYFUNCTION("""COMPUTED_VALUE"""),"BSV-6336")</f>
        <v>BSV-6336</v>
      </c>
    </row>
    <row r="820">
      <c r="A820" s="11" t="str">
        <f>IFERROR(__xludf.DUMMYFUNCTION("""COMPUTED_VALUE"""),"BSV-2255")</f>
        <v>BSV-2255</v>
      </c>
    </row>
    <row r="821">
      <c r="A821" s="11" t="str">
        <f>IFERROR(__xludf.DUMMYFUNCTION("""COMPUTED_VALUE"""),"BSV-2203")</f>
        <v>BSV-2203</v>
      </c>
    </row>
    <row r="822">
      <c r="A822" s="11" t="str">
        <f>IFERROR(__xludf.DUMMYFUNCTION("""COMPUTED_VALUE"""),"BSV-1577")</f>
        <v>BSV-1577</v>
      </c>
    </row>
    <row r="823">
      <c r="A823" s="11" t="str">
        <f>IFERROR(__xludf.DUMMYFUNCTION("""COMPUTED_VALUE"""),"BSV-0698")</f>
        <v>BSV-0698</v>
      </c>
    </row>
    <row r="824">
      <c r="A824" s="11" t="str">
        <f>IFERROR(__xludf.DUMMYFUNCTION("""COMPUTED_VALUE"""),"BSV-0677")</f>
        <v>BSV-0677</v>
      </c>
    </row>
    <row r="825">
      <c r="A825" s="11" t="str">
        <f>IFERROR(__xludf.DUMMYFUNCTION("""COMPUTED_VALUE"""),"BSV-0005")</f>
        <v>BSV-0005</v>
      </c>
    </row>
    <row r="826">
      <c r="A826" s="11" t="str">
        <f>IFERROR(__xludf.DUMMYFUNCTION("""COMPUTED_VALUE"""),"BSU-9062")</f>
        <v>BSU-9062</v>
      </c>
    </row>
    <row r="827">
      <c r="A827" s="11" t="str">
        <f>IFERROR(__xludf.DUMMYFUNCTION("""COMPUTED_VALUE"""),"BSU-8859")</f>
        <v>BSU-8859</v>
      </c>
    </row>
    <row r="828">
      <c r="A828" s="11" t="str">
        <f>IFERROR(__xludf.DUMMYFUNCTION("""COMPUTED_VALUE"""),"BSU-7885")</f>
        <v>BSU-7885</v>
      </c>
    </row>
    <row r="829">
      <c r="A829" s="11" t="str">
        <f>IFERROR(__xludf.DUMMYFUNCTION("""COMPUTED_VALUE"""),"BSU-7782")</f>
        <v>BSU-7782</v>
      </c>
    </row>
    <row r="830">
      <c r="A830" s="11" t="str">
        <f>IFERROR(__xludf.DUMMYFUNCTION("""COMPUTED_VALUE"""),"BSU-6522")</f>
        <v>BSU-6522</v>
      </c>
    </row>
    <row r="831">
      <c r="A831" s="11" t="str">
        <f>IFERROR(__xludf.DUMMYFUNCTION("""COMPUTED_VALUE"""),"BSU-3330")</f>
        <v>BSU-3330</v>
      </c>
    </row>
    <row r="832">
      <c r="A832" s="11" t="str">
        <f>IFERROR(__xludf.DUMMYFUNCTION("""COMPUTED_VALUE"""),"BSU-2697")</f>
        <v>BSU-2697</v>
      </c>
    </row>
    <row r="833">
      <c r="A833" s="11" t="str">
        <f>IFERROR(__xludf.DUMMYFUNCTION("""COMPUTED_VALUE"""),"BSU-2387")</f>
        <v>BSU-2387</v>
      </c>
    </row>
    <row r="834">
      <c r="A834" s="11" t="str">
        <f>IFERROR(__xludf.DUMMYFUNCTION("""COMPUTED_VALUE"""),"BSU-0832")</f>
        <v>BSU-0832</v>
      </c>
    </row>
    <row r="835">
      <c r="A835" s="11" t="str">
        <f>IFERROR(__xludf.DUMMYFUNCTION("""COMPUTED_VALUE"""),"BST-0077")</f>
        <v>BST-0077</v>
      </c>
    </row>
    <row r="836">
      <c r="A836" s="11" t="str">
        <f>IFERROR(__xludf.DUMMYFUNCTION("""COMPUTED_VALUE"""),"BSR-9853")</f>
        <v>BSR-9853</v>
      </c>
    </row>
    <row r="837">
      <c r="A837" s="11" t="str">
        <f>IFERROR(__xludf.DUMMYFUNCTION("""COMPUTED_VALUE"""),"BSR-9167")</f>
        <v>BSR-9167</v>
      </c>
    </row>
    <row r="838">
      <c r="A838" s="11" t="str">
        <f>IFERROR(__xludf.DUMMYFUNCTION("""COMPUTED_VALUE"""),"BSR-6720")</f>
        <v>BSR-6720</v>
      </c>
    </row>
    <row r="839">
      <c r="A839" s="11" t="str">
        <f>IFERROR(__xludf.DUMMYFUNCTION("""COMPUTED_VALUE"""),"BSR-6688")</f>
        <v>BSR-6688</v>
      </c>
    </row>
    <row r="840">
      <c r="A840" s="11" t="str">
        <f>IFERROR(__xludf.DUMMYFUNCTION("""COMPUTED_VALUE"""),"BSR-5395")</f>
        <v>BSR-5395</v>
      </c>
    </row>
    <row r="841">
      <c r="A841" s="11" t="str">
        <f>IFERROR(__xludf.DUMMYFUNCTION("""COMPUTED_VALUE"""),"BSR-3751")</f>
        <v>BSR-3751</v>
      </c>
    </row>
    <row r="842">
      <c r="A842" s="11" t="str">
        <f>IFERROR(__xludf.DUMMYFUNCTION("""COMPUTED_VALUE"""),"BSR-3565")</f>
        <v>BSR-3565</v>
      </c>
    </row>
    <row r="843">
      <c r="A843" s="11" t="str">
        <f>IFERROR(__xludf.DUMMYFUNCTION("""COMPUTED_VALUE"""),"BSR-3108")</f>
        <v>BSR-3108</v>
      </c>
    </row>
    <row r="844">
      <c r="A844" s="11" t="str">
        <f>IFERROR(__xludf.DUMMYFUNCTION("""COMPUTED_VALUE"""),"BSR-2776")</f>
        <v>BSR-2776</v>
      </c>
    </row>
    <row r="845">
      <c r="A845" s="11" t="str">
        <f>IFERROR(__xludf.DUMMYFUNCTION("""COMPUTED_VALUE"""),"BSR-2297")</f>
        <v>BSR-2297</v>
      </c>
    </row>
    <row r="846">
      <c r="A846" s="11" t="str">
        <f>IFERROR(__xludf.DUMMYFUNCTION("""COMPUTED_VALUE"""),"BSQ-7812")</f>
        <v>BSQ-7812</v>
      </c>
    </row>
    <row r="847">
      <c r="A847" s="11" t="str">
        <f>IFERROR(__xludf.DUMMYFUNCTION("""COMPUTED_VALUE"""),"BSQ-7139")</f>
        <v>BSQ-7139</v>
      </c>
    </row>
    <row r="848">
      <c r="A848" s="11" t="str">
        <f>IFERROR(__xludf.DUMMYFUNCTION("""COMPUTED_VALUE"""),"BSQ-6809")</f>
        <v>BSQ-6809</v>
      </c>
    </row>
    <row r="849">
      <c r="A849" s="11" t="str">
        <f>IFERROR(__xludf.DUMMYFUNCTION("""COMPUTED_VALUE"""),"BSQ-6799")</f>
        <v>BSQ-6799</v>
      </c>
    </row>
    <row r="850">
      <c r="A850" s="11" t="str">
        <f>IFERROR(__xludf.DUMMYFUNCTION("""COMPUTED_VALUE"""),"BSP-9929")</f>
        <v>BSP-9929</v>
      </c>
    </row>
    <row r="851">
      <c r="A851" s="11" t="str">
        <f>IFERROR(__xludf.DUMMYFUNCTION("""COMPUTED_VALUE"""),"BSP-2361")</f>
        <v>BSP-2361</v>
      </c>
    </row>
    <row r="852">
      <c r="A852" s="11" t="str">
        <f>IFERROR(__xludf.DUMMYFUNCTION("""COMPUTED_VALUE"""),"BSN-9251")</f>
        <v>BSN-9251</v>
      </c>
    </row>
    <row r="853">
      <c r="A853" s="11" t="str">
        <f>IFERROR(__xludf.DUMMYFUNCTION("""COMPUTED_VALUE"""),"BSN-5511")</f>
        <v>BSN-5511</v>
      </c>
    </row>
    <row r="854">
      <c r="A854" s="11" t="str">
        <f>IFERROR(__xludf.DUMMYFUNCTION("""COMPUTED_VALUE"""),"BSN-3868")</f>
        <v>BSN-3868</v>
      </c>
    </row>
    <row r="855">
      <c r="A855" s="11" t="str">
        <f>IFERROR(__xludf.DUMMYFUNCTION("""COMPUTED_VALUE"""),"BSN-0203")</f>
        <v>BSN-0203</v>
      </c>
    </row>
    <row r="856">
      <c r="A856" s="11" t="str">
        <f>IFERROR(__xludf.DUMMYFUNCTION("""COMPUTED_VALUE"""),"BSM-5333")</f>
        <v>BSM-5333</v>
      </c>
    </row>
    <row r="857">
      <c r="A857" s="11" t="str">
        <f>IFERROR(__xludf.DUMMYFUNCTION("""COMPUTED_VALUE"""),"BSL-9393")</f>
        <v>BSL-9393</v>
      </c>
    </row>
    <row r="858">
      <c r="A858" s="11" t="str">
        <f>IFERROR(__xludf.DUMMYFUNCTION("""COMPUTED_VALUE"""),"BSL-7613")</f>
        <v>BSL-7613</v>
      </c>
    </row>
    <row r="859">
      <c r="A859" s="11" t="str">
        <f>IFERROR(__xludf.DUMMYFUNCTION("""COMPUTED_VALUE"""),"BSL-7251")</f>
        <v>BSL-7251</v>
      </c>
    </row>
    <row r="860">
      <c r="A860" s="11" t="str">
        <f>IFERROR(__xludf.DUMMYFUNCTION("""COMPUTED_VALUE"""),"BSL-7090")</f>
        <v>BSL-7090</v>
      </c>
    </row>
    <row r="861">
      <c r="A861" s="11" t="str">
        <f>IFERROR(__xludf.DUMMYFUNCTION("""COMPUTED_VALUE"""),"BSL-6917")</f>
        <v>BSL-6917</v>
      </c>
    </row>
    <row r="862">
      <c r="A862" s="11" t="str">
        <f>IFERROR(__xludf.DUMMYFUNCTION("""COMPUTED_VALUE"""),"BSL-5757")</f>
        <v>BSL-5757</v>
      </c>
    </row>
    <row r="863">
      <c r="A863" s="11" t="str">
        <f>IFERROR(__xludf.DUMMYFUNCTION("""COMPUTED_VALUE"""),"BSL-5333")</f>
        <v>BSL-5333</v>
      </c>
    </row>
    <row r="864">
      <c r="A864" s="11" t="str">
        <f>IFERROR(__xludf.DUMMYFUNCTION("""COMPUTED_VALUE"""),"BSL-3155")</f>
        <v>BSL-3155</v>
      </c>
    </row>
    <row r="865">
      <c r="A865" s="11" t="str">
        <f>IFERROR(__xludf.DUMMYFUNCTION("""COMPUTED_VALUE"""),"BSL-2008")</f>
        <v>BSL-2008</v>
      </c>
    </row>
    <row r="866">
      <c r="A866" s="11" t="str">
        <f>IFERROR(__xludf.DUMMYFUNCTION("""COMPUTED_VALUE"""),"BSL-1313")</f>
        <v>BSL-1313</v>
      </c>
    </row>
    <row r="867">
      <c r="A867" s="11" t="str">
        <f>IFERROR(__xludf.DUMMYFUNCTION("""COMPUTED_VALUE"""),"BSK-9085")</f>
        <v>BSK-9085</v>
      </c>
    </row>
    <row r="868">
      <c r="A868" s="11" t="str">
        <f>IFERROR(__xludf.DUMMYFUNCTION("""COMPUTED_VALUE"""),"BSK-6969")</f>
        <v>BSK-6969</v>
      </c>
    </row>
    <row r="869">
      <c r="A869" s="11" t="str">
        <f>IFERROR(__xludf.DUMMYFUNCTION("""COMPUTED_VALUE"""),"BSK-6363")</f>
        <v>BSK-6363</v>
      </c>
    </row>
    <row r="870">
      <c r="A870" s="11" t="str">
        <f>IFERROR(__xludf.DUMMYFUNCTION("""COMPUTED_VALUE"""),"BSJ-8769")</f>
        <v>BSJ-8769</v>
      </c>
    </row>
    <row r="871">
      <c r="A871" s="11" t="str">
        <f>IFERROR(__xludf.DUMMYFUNCTION("""COMPUTED_VALUE"""),"BSJ-5202")</f>
        <v>BSJ-5202</v>
      </c>
    </row>
    <row r="872">
      <c r="A872" s="11" t="str">
        <f>IFERROR(__xludf.DUMMYFUNCTION("""COMPUTED_VALUE"""),"BSJ-3325")</f>
        <v>BSJ-3325</v>
      </c>
    </row>
    <row r="873">
      <c r="A873" s="11" t="str">
        <f>IFERROR(__xludf.DUMMYFUNCTION("""COMPUTED_VALUE"""),"BSJ-1596")</f>
        <v>BSJ-1596</v>
      </c>
    </row>
    <row r="874">
      <c r="A874" s="11" t="str">
        <f>IFERROR(__xludf.DUMMYFUNCTION("""COMPUTED_VALUE"""),"BSJ-0826")</f>
        <v>BSJ-0826</v>
      </c>
    </row>
    <row r="875">
      <c r="A875" s="11" t="str">
        <f>IFERROR(__xludf.DUMMYFUNCTION("""COMPUTED_VALUE"""),"BSH-5276")</f>
        <v>BSH-5276</v>
      </c>
    </row>
    <row r="876">
      <c r="A876" s="11" t="str">
        <f>IFERROR(__xludf.DUMMYFUNCTION("""COMPUTED_VALUE"""),"BSH-2239")</f>
        <v>BSH-2239</v>
      </c>
    </row>
    <row r="877">
      <c r="A877" s="11" t="str">
        <f>IFERROR(__xludf.DUMMYFUNCTION("""COMPUTED_VALUE"""),"BSH-0008")</f>
        <v>BSH-0008</v>
      </c>
    </row>
    <row r="878">
      <c r="A878" s="11" t="str">
        <f>IFERROR(__xludf.DUMMYFUNCTION("""COMPUTED_VALUE"""),"BSG-8389")</f>
        <v>BSG-8389</v>
      </c>
    </row>
    <row r="879">
      <c r="A879" s="11" t="str">
        <f>IFERROR(__xludf.DUMMYFUNCTION("""COMPUTED_VALUE"""),"BSG-0883")</f>
        <v>BSG-0883</v>
      </c>
    </row>
    <row r="880">
      <c r="A880" s="11" t="str">
        <f>IFERROR(__xludf.DUMMYFUNCTION("""COMPUTED_VALUE"""),"BSF-7500")</f>
        <v>BSF-7500</v>
      </c>
    </row>
    <row r="881">
      <c r="A881" s="11" t="str">
        <f>IFERROR(__xludf.DUMMYFUNCTION("""COMPUTED_VALUE"""),"BSF-1922")</f>
        <v>BSF-1922</v>
      </c>
    </row>
    <row r="882">
      <c r="A882" s="12" t="str">
        <f>IFERROR(__xludf.DUMMYFUNCTION("""COMPUTED_VALUE"""),"BSF-0687")</f>
        <v>BSF-0687</v>
      </c>
    </row>
    <row r="883">
      <c r="A883" s="11" t="str">
        <f>IFERROR(__xludf.DUMMYFUNCTION("""COMPUTED_VALUE"""),"BSE-9007")</f>
        <v>BSE-9007</v>
      </c>
    </row>
    <row r="884">
      <c r="A884" s="11" t="str">
        <f>IFERROR(__xludf.DUMMYFUNCTION("""COMPUTED_VALUE"""),"BSE-6586")</f>
        <v>BSE-6586</v>
      </c>
    </row>
    <row r="885">
      <c r="A885" s="11" t="str">
        <f>IFERROR(__xludf.DUMMYFUNCTION("""COMPUTED_VALUE"""),"BSE-5772")</f>
        <v>BSE-5772</v>
      </c>
    </row>
    <row r="886">
      <c r="A886" s="11" t="str">
        <f>IFERROR(__xludf.DUMMYFUNCTION("""COMPUTED_VALUE"""),"BSE-3869")</f>
        <v>BSE-3869</v>
      </c>
    </row>
    <row r="887">
      <c r="A887" s="11" t="str">
        <f>IFERROR(__xludf.DUMMYFUNCTION("""COMPUTED_VALUE"""),"BSE-1667")</f>
        <v>BSE-1667</v>
      </c>
    </row>
    <row r="888">
      <c r="A888" s="11" t="str">
        <f>IFERROR(__xludf.DUMMYFUNCTION("""COMPUTED_VALUE"""),"BSE-0910")</f>
        <v>BSE-0910</v>
      </c>
    </row>
    <row r="889">
      <c r="A889" s="11" t="str">
        <f>IFERROR(__xludf.DUMMYFUNCTION("""COMPUTED_VALUE"""),"BSE-0837")</f>
        <v>BSE-0837</v>
      </c>
    </row>
    <row r="890">
      <c r="A890" s="12" t="str">
        <f>IFERROR(__xludf.DUMMYFUNCTION("""COMPUTED_VALUE"""),"BSE-0206")</f>
        <v>BSE-0206</v>
      </c>
    </row>
    <row r="891">
      <c r="A891" s="11" t="str">
        <f>IFERROR(__xludf.DUMMYFUNCTION("""COMPUTED_VALUE"""),"BSE-0021")</f>
        <v>BSE-0021</v>
      </c>
    </row>
    <row r="892">
      <c r="A892" s="11" t="str">
        <f>IFERROR(__xludf.DUMMYFUNCTION("""COMPUTED_VALUE"""),"BSD-9858")</f>
        <v>BSD-9858</v>
      </c>
    </row>
    <row r="893">
      <c r="A893" s="11" t="str">
        <f>IFERROR(__xludf.DUMMYFUNCTION("""COMPUTED_VALUE"""),"BSD-8822")</f>
        <v>BSD-8822</v>
      </c>
    </row>
    <row r="894">
      <c r="A894" s="11" t="str">
        <f>IFERROR(__xludf.DUMMYFUNCTION("""COMPUTED_VALUE"""),"BSD-7152")</f>
        <v>BSD-7152</v>
      </c>
    </row>
    <row r="895">
      <c r="A895" s="11" t="str">
        <f>IFERROR(__xludf.DUMMYFUNCTION("""COMPUTED_VALUE"""),"BSD-5973")</f>
        <v>BSD-5973</v>
      </c>
    </row>
    <row r="896">
      <c r="A896" s="11" t="str">
        <f>IFERROR(__xludf.DUMMYFUNCTION("""COMPUTED_VALUE"""),"BSD-5302")</f>
        <v>BSD-5302</v>
      </c>
    </row>
    <row r="897">
      <c r="A897" s="11" t="str">
        <f>IFERROR(__xludf.DUMMYFUNCTION("""COMPUTED_VALUE"""),"BSD-3826")</f>
        <v>BSD-3826</v>
      </c>
    </row>
    <row r="898">
      <c r="A898" s="11" t="str">
        <f>IFERROR(__xludf.DUMMYFUNCTION("""COMPUTED_VALUE"""),"BSC-7696")</f>
        <v>BSC-7696</v>
      </c>
    </row>
    <row r="899">
      <c r="A899" s="11" t="str">
        <f>IFERROR(__xludf.DUMMYFUNCTION("""COMPUTED_VALUE"""),"BSC-3535")</f>
        <v>BSC-3535</v>
      </c>
    </row>
    <row r="900">
      <c r="A900" s="11" t="str">
        <f>IFERROR(__xludf.DUMMYFUNCTION("""COMPUTED_VALUE"""),"BSC-0593")</f>
        <v>BSC-0593</v>
      </c>
    </row>
    <row r="901">
      <c r="A901" s="11" t="str">
        <f>IFERROR(__xludf.DUMMYFUNCTION("""COMPUTED_VALUE"""),"BSB-9857")</f>
        <v>BSB-9857</v>
      </c>
    </row>
    <row r="902">
      <c r="A902" s="11" t="str">
        <f>IFERROR(__xludf.DUMMYFUNCTION("""COMPUTED_VALUE"""),"BSB-9670")</f>
        <v>BSB-9670</v>
      </c>
    </row>
    <row r="903">
      <c r="A903" s="11" t="str">
        <f>IFERROR(__xludf.DUMMYFUNCTION("""COMPUTED_VALUE"""),"BSB-9125")</f>
        <v>BSB-9125</v>
      </c>
    </row>
    <row r="904">
      <c r="A904" s="11" t="str">
        <f>IFERROR(__xludf.DUMMYFUNCTION("""COMPUTED_VALUE"""),"BSB-8219")</f>
        <v>BSB-8219</v>
      </c>
    </row>
    <row r="905">
      <c r="A905" s="11" t="str">
        <f>IFERROR(__xludf.DUMMYFUNCTION("""COMPUTED_VALUE"""),"BSB-1185")</f>
        <v>BSB-1185</v>
      </c>
    </row>
    <row r="906">
      <c r="A906" s="11" t="str">
        <f>IFERROR(__xludf.DUMMYFUNCTION("""COMPUTED_VALUE"""),"BSB-0705")</f>
        <v>BSB-0705</v>
      </c>
    </row>
    <row r="907">
      <c r="A907" s="11" t="str">
        <f>IFERROR(__xludf.DUMMYFUNCTION("""COMPUTED_VALUE"""),"BSA-9299")</f>
        <v>BSA-9299</v>
      </c>
    </row>
    <row r="908">
      <c r="A908" s="11" t="str">
        <f>IFERROR(__xludf.DUMMYFUNCTION("""COMPUTED_VALUE"""),"BSA-8767")</f>
        <v>BSA-8767</v>
      </c>
    </row>
    <row r="909">
      <c r="A909" s="11" t="str">
        <f>IFERROR(__xludf.DUMMYFUNCTION("""COMPUTED_VALUE"""),"BSA-7092")</f>
        <v>BSA-7092</v>
      </c>
    </row>
    <row r="910">
      <c r="A910" s="11" t="str">
        <f>IFERROR(__xludf.DUMMYFUNCTION("""COMPUTED_VALUE"""),"BSA-6679")</f>
        <v>BSA-6679</v>
      </c>
    </row>
    <row r="911">
      <c r="A911" s="11" t="str">
        <f>IFERROR(__xludf.DUMMYFUNCTION("""COMPUTED_VALUE"""),"BSA-6138")</f>
        <v>BSA-6138</v>
      </c>
    </row>
    <row r="912">
      <c r="A912" s="11" t="str">
        <f>IFERROR(__xludf.DUMMYFUNCTION("""COMPUTED_VALUE"""),"BSA-5080")</f>
        <v>BSA-5080</v>
      </c>
    </row>
    <row r="913">
      <c r="A913" s="11" t="str">
        <f>IFERROR(__xludf.DUMMYFUNCTION("""COMPUTED_VALUE"""),"BSA-2908")</f>
        <v>BSA-2908</v>
      </c>
    </row>
    <row r="914">
      <c r="A914" s="11" t="str">
        <f>IFERROR(__xludf.DUMMYFUNCTION("""COMPUTED_VALUE"""),"BSA-1989")</f>
        <v>BSA-1989</v>
      </c>
    </row>
    <row r="915">
      <c r="A915" s="11" t="str">
        <f>IFERROR(__xludf.DUMMYFUNCTION("""COMPUTED_VALUE"""),"BSA-1537")</f>
        <v>BSA-1537</v>
      </c>
    </row>
    <row r="916">
      <c r="A916" s="11" t="str">
        <f>IFERROR(__xludf.DUMMYFUNCTION("""COMPUTED_VALUE"""),"BRZ-1668")</f>
        <v>BRZ-1668</v>
      </c>
    </row>
    <row r="917">
      <c r="A917" s="11" t="str">
        <f>IFERROR(__xludf.DUMMYFUNCTION("""COMPUTED_VALUE"""),"BRY-7975")</f>
        <v>BRY-7975</v>
      </c>
    </row>
    <row r="918">
      <c r="A918" s="11" t="str">
        <f>IFERROR(__xludf.DUMMYFUNCTION("""COMPUTED_VALUE"""),"BRY-3251")</f>
        <v>BRY-3251</v>
      </c>
    </row>
    <row r="919">
      <c r="A919" s="11" t="str">
        <f>IFERROR(__xludf.DUMMYFUNCTION("""COMPUTED_VALUE"""),"BRY-2800")</f>
        <v>BRY-2800</v>
      </c>
    </row>
    <row r="920">
      <c r="A920" s="11" t="str">
        <f>IFERROR(__xludf.DUMMYFUNCTION("""COMPUTED_VALUE"""),"BRY-2563")</f>
        <v>BRY-2563</v>
      </c>
    </row>
    <row r="921">
      <c r="A921" s="11" t="str">
        <f>IFERROR(__xludf.DUMMYFUNCTION("""COMPUTED_VALUE"""),"BRY-2387")</f>
        <v>BRY-2387</v>
      </c>
    </row>
    <row r="922">
      <c r="A922" s="11" t="str">
        <f>IFERROR(__xludf.DUMMYFUNCTION("""COMPUTED_VALUE"""),"BRY-1710")</f>
        <v>BRY-1710</v>
      </c>
    </row>
    <row r="923">
      <c r="A923" s="11" t="str">
        <f>IFERROR(__xludf.DUMMYFUNCTION("""COMPUTED_VALUE"""),"BRY-1551")</f>
        <v>BRY-1551</v>
      </c>
    </row>
    <row r="924">
      <c r="A924" s="11" t="str">
        <f>IFERROR(__xludf.DUMMYFUNCTION("""COMPUTED_VALUE"""),"BRY-1322")</f>
        <v>BRY-1322</v>
      </c>
    </row>
    <row r="925">
      <c r="A925" s="11" t="str">
        <f>IFERROR(__xludf.DUMMYFUNCTION("""COMPUTED_VALUE"""),"BRY-0902")</f>
        <v>BRY-0902</v>
      </c>
    </row>
    <row r="926">
      <c r="A926" s="11" t="str">
        <f>IFERROR(__xludf.DUMMYFUNCTION("""COMPUTED_VALUE"""),"BRX-9305")</f>
        <v>BRX-9305</v>
      </c>
    </row>
    <row r="927">
      <c r="A927" s="11" t="str">
        <f>IFERROR(__xludf.DUMMYFUNCTION("""COMPUTED_VALUE"""),"BRX-7170")</f>
        <v>BRX-7170</v>
      </c>
    </row>
    <row r="928">
      <c r="A928" s="11" t="str">
        <f>IFERROR(__xludf.DUMMYFUNCTION("""COMPUTED_VALUE"""),"BRX-5176")</f>
        <v>BRX-5176</v>
      </c>
    </row>
    <row r="929">
      <c r="A929" s="11" t="str">
        <f>IFERROR(__xludf.DUMMYFUNCTION("""COMPUTED_VALUE"""),"BRX-1339")</f>
        <v>BRX-1339</v>
      </c>
    </row>
    <row r="930">
      <c r="A930" s="11" t="str">
        <f>IFERROR(__xludf.DUMMYFUNCTION("""COMPUTED_VALUE"""),"BRW-8038")</f>
        <v>BRW-8038</v>
      </c>
    </row>
    <row r="931">
      <c r="A931" s="11" t="str">
        <f>IFERROR(__xludf.DUMMYFUNCTION("""COMPUTED_VALUE"""),"BRW-6283")</f>
        <v>BRW-6283</v>
      </c>
    </row>
    <row r="932">
      <c r="A932" s="11" t="str">
        <f>IFERROR(__xludf.DUMMYFUNCTION("""COMPUTED_VALUE"""),"BRW-5153")</f>
        <v>BRW-5153</v>
      </c>
    </row>
    <row r="933">
      <c r="A933" s="11" t="str">
        <f>IFERROR(__xludf.DUMMYFUNCTION("""COMPUTED_VALUE"""),"BRW-0863")</f>
        <v>BRW-0863</v>
      </c>
    </row>
    <row r="934">
      <c r="A934" s="11" t="str">
        <f>IFERROR(__xludf.DUMMYFUNCTION("""COMPUTED_VALUE"""),"BRV-8107")</f>
        <v>BRV-8107</v>
      </c>
    </row>
    <row r="935">
      <c r="A935" s="11" t="str">
        <f>IFERROR(__xludf.DUMMYFUNCTION("""COMPUTED_VALUE"""),"BRV-7921")</f>
        <v>BRV-7921</v>
      </c>
    </row>
    <row r="936">
      <c r="A936" s="11" t="str">
        <f>IFERROR(__xludf.DUMMYFUNCTION("""COMPUTED_VALUE"""),"BRV-7190")</f>
        <v>BRV-7190</v>
      </c>
    </row>
    <row r="937">
      <c r="A937" s="11" t="str">
        <f>IFERROR(__xludf.DUMMYFUNCTION("""COMPUTED_VALUE"""),"BRV-5056")</f>
        <v>BRV-5056</v>
      </c>
    </row>
    <row r="938">
      <c r="A938" s="11" t="str">
        <f>IFERROR(__xludf.DUMMYFUNCTION("""COMPUTED_VALUE"""),"BRV-2760")</f>
        <v>BRV-2760</v>
      </c>
    </row>
    <row r="939">
      <c r="A939" s="11" t="str">
        <f>IFERROR(__xludf.DUMMYFUNCTION("""COMPUTED_VALUE"""),"BRU-9121")</f>
        <v>BRU-9121</v>
      </c>
    </row>
    <row r="940">
      <c r="A940" s="11" t="str">
        <f>IFERROR(__xludf.DUMMYFUNCTION("""COMPUTED_VALUE"""),"BRU-8861")</f>
        <v>BRU-8861</v>
      </c>
    </row>
    <row r="941">
      <c r="A941" s="11" t="str">
        <f>IFERROR(__xludf.DUMMYFUNCTION("""COMPUTED_VALUE"""),"BRU-6525")</f>
        <v>BRU-6525</v>
      </c>
    </row>
    <row r="942">
      <c r="A942" s="11" t="str">
        <f>IFERROR(__xludf.DUMMYFUNCTION("""COMPUTED_VALUE"""),"BRT-9127")</f>
        <v>BRT-9127</v>
      </c>
    </row>
    <row r="943">
      <c r="A943" s="11" t="str">
        <f>IFERROR(__xludf.DUMMYFUNCTION("""COMPUTED_VALUE"""),"BRT-5870")</f>
        <v>BRT-5870</v>
      </c>
    </row>
    <row r="944">
      <c r="A944" s="11" t="str">
        <f>IFERROR(__xludf.DUMMYFUNCTION("""COMPUTED_VALUE"""),"BRT-3699")</f>
        <v>BRT-3699</v>
      </c>
    </row>
    <row r="945">
      <c r="A945" s="11" t="str">
        <f>IFERROR(__xludf.DUMMYFUNCTION("""COMPUTED_VALUE"""),"BRT-1711")</f>
        <v>BRT-1711</v>
      </c>
    </row>
    <row r="946">
      <c r="A946" s="11" t="str">
        <f>IFERROR(__xludf.DUMMYFUNCTION("""COMPUTED_VALUE"""),"BRS-9731")</f>
        <v>BRS-9731</v>
      </c>
    </row>
    <row r="947">
      <c r="A947" s="11" t="str">
        <f>IFERROR(__xludf.DUMMYFUNCTION("""COMPUTED_VALUE"""),"BRS-9329")</f>
        <v>BRS-9329</v>
      </c>
    </row>
    <row r="948">
      <c r="A948" s="12" t="str">
        <f>IFERROR(__xludf.DUMMYFUNCTION("""COMPUTED_VALUE"""),"BRS-8295")</f>
        <v>BRS-8295</v>
      </c>
    </row>
    <row r="949">
      <c r="A949" s="11" t="str">
        <f>IFERROR(__xludf.DUMMYFUNCTION("""COMPUTED_VALUE"""),"BRS-7783")</f>
        <v>BRS-7783</v>
      </c>
    </row>
    <row r="950">
      <c r="A950" s="11" t="str">
        <f>IFERROR(__xludf.DUMMYFUNCTION("""COMPUTED_VALUE"""),"BRS-3651")</f>
        <v>BRS-3651</v>
      </c>
    </row>
    <row r="951">
      <c r="A951" s="11" t="str">
        <f>IFERROR(__xludf.DUMMYFUNCTION("""COMPUTED_VALUE"""),"BRS-3638")</f>
        <v>BRS-3638</v>
      </c>
    </row>
    <row r="952">
      <c r="A952" s="11" t="str">
        <f>IFERROR(__xludf.DUMMYFUNCTION("""COMPUTED_VALUE"""),"BRS-3507")</f>
        <v>BRS-3507</v>
      </c>
    </row>
    <row r="953">
      <c r="A953" s="11" t="str">
        <f>IFERROR(__xludf.DUMMYFUNCTION("""COMPUTED_VALUE"""),"BRS-3226")</f>
        <v>BRS-3226</v>
      </c>
    </row>
    <row r="954">
      <c r="A954" s="11" t="str">
        <f>IFERROR(__xludf.DUMMYFUNCTION("""COMPUTED_VALUE"""),"BRR-7373")</f>
        <v>BRR-7373</v>
      </c>
    </row>
    <row r="955">
      <c r="A955" s="11" t="str">
        <f>IFERROR(__xludf.DUMMYFUNCTION("""COMPUTED_VALUE"""),"BRR-6230")</f>
        <v>BRR-6230</v>
      </c>
    </row>
    <row r="956">
      <c r="A956" s="11" t="str">
        <f>IFERROR(__xludf.DUMMYFUNCTION("""COMPUTED_VALUE"""),"BRR-5763")</f>
        <v>BRR-5763</v>
      </c>
    </row>
    <row r="957">
      <c r="A957" s="11" t="str">
        <f>IFERROR(__xludf.DUMMYFUNCTION("""COMPUTED_VALUE"""),"BRR-5652")</f>
        <v>BRR-5652</v>
      </c>
    </row>
    <row r="958">
      <c r="A958" s="11" t="str">
        <f>IFERROR(__xludf.DUMMYFUNCTION("""COMPUTED_VALUE"""),"BRR-5369")</f>
        <v>BRR-5369</v>
      </c>
    </row>
    <row r="959">
      <c r="A959" s="11" t="str">
        <f>IFERROR(__xludf.DUMMYFUNCTION("""COMPUTED_VALUE"""),"BRR-3695")</f>
        <v>BRR-3695</v>
      </c>
    </row>
    <row r="960">
      <c r="A960" s="11" t="str">
        <f>IFERROR(__xludf.DUMMYFUNCTION("""COMPUTED_VALUE"""),"BRR-3692")</f>
        <v>BRR-3692</v>
      </c>
    </row>
    <row r="961">
      <c r="A961" s="11" t="str">
        <f>IFERROR(__xludf.DUMMYFUNCTION("""COMPUTED_VALUE"""),"BRR-3655")</f>
        <v>BRR-3655</v>
      </c>
    </row>
    <row r="962">
      <c r="A962" s="11" t="str">
        <f>IFERROR(__xludf.DUMMYFUNCTION("""COMPUTED_VALUE"""),"BRR-1200")</f>
        <v>BRR-1200</v>
      </c>
    </row>
    <row r="963">
      <c r="A963" s="11" t="str">
        <f>IFERROR(__xludf.DUMMYFUNCTION("""COMPUTED_VALUE"""),"BRQ-8875")</f>
        <v>BRQ-8875</v>
      </c>
    </row>
    <row r="964">
      <c r="A964" s="11" t="str">
        <f>IFERROR(__xludf.DUMMYFUNCTION("""COMPUTED_VALUE"""),"BRQ-8362")</f>
        <v>BRQ-8362</v>
      </c>
    </row>
    <row r="965">
      <c r="A965" s="11" t="str">
        <f>IFERROR(__xludf.DUMMYFUNCTION("""COMPUTED_VALUE"""),"BRQ-7225")</f>
        <v>BRQ-7225</v>
      </c>
    </row>
    <row r="966">
      <c r="A966" s="11" t="str">
        <f>IFERROR(__xludf.DUMMYFUNCTION("""COMPUTED_VALUE"""),"BRQ-6663")</f>
        <v>BRQ-6663</v>
      </c>
    </row>
    <row r="967">
      <c r="A967" s="11" t="str">
        <f>IFERROR(__xludf.DUMMYFUNCTION("""COMPUTED_VALUE"""),"BRQ-0015")</f>
        <v>BRQ-0015</v>
      </c>
    </row>
    <row r="968">
      <c r="A968" s="11" t="str">
        <f>IFERROR(__xludf.DUMMYFUNCTION("""COMPUTED_VALUE"""),"BRP-8830")</f>
        <v>BRP-8830</v>
      </c>
    </row>
    <row r="969">
      <c r="A969" s="11" t="str">
        <f>IFERROR(__xludf.DUMMYFUNCTION("""COMPUTED_VALUE"""),"BRP-6929")</f>
        <v>BRP-6929</v>
      </c>
    </row>
    <row r="970">
      <c r="A970" s="11" t="str">
        <f>IFERROR(__xludf.DUMMYFUNCTION("""COMPUTED_VALUE"""),"BRP-3815")</f>
        <v>BRP-3815</v>
      </c>
    </row>
    <row r="971">
      <c r="A971" s="11" t="str">
        <f>IFERROR(__xludf.DUMMYFUNCTION("""COMPUTED_VALUE"""),"BRP-3373")</f>
        <v>BRP-3373</v>
      </c>
    </row>
    <row r="972">
      <c r="A972" s="11" t="str">
        <f>IFERROR(__xludf.DUMMYFUNCTION("""COMPUTED_VALUE"""),"BRP-2220")</f>
        <v>BRP-2220</v>
      </c>
    </row>
    <row r="973">
      <c r="A973" s="11" t="str">
        <f>IFERROR(__xludf.DUMMYFUNCTION("""COMPUTED_VALUE"""),"BRP-1931")</f>
        <v>BRP-1931</v>
      </c>
    </row>
    <row r="974">
      <c r="A974" s="11" t="str">
        <f>IFERROR(__xludf.DUMMYFUNCTION("""COMPUTED_VALUE"""),"BRM-8866")</f>
        <v>BRM-8866</v>
      </c>
    </row>
    <row r="975">
      <c r="A975" s="11" t="str">
        <f>IFERROR(__xludf.DUMMYFUNCTION("""COMPUTED_VALUE"""),"BRM-3638")</f>
        <v>BRM-3638</v>
      </c>
    </row>
    <row r="976">
      <c r="A976" s="11" t="str">
        <f>IFERROR(__xludf.DUMMYFUNCTION("""COMPUTED_VALUE"""),"BRM-1071")</f>
        <v>BRM-1071</v>
      </c>
    </row>
    <row r="977">
      <c r="A977" s="11" t="str">
        <f>IFERROR(__xludf.DUMMYFUNCTION("""COMPUTED_VALUE"""),"BRM-0525")</f>
        <v>BRM-0525</v>
      </c>
    </row>
    <row r="978">
      <c r="A978" s="11" t="str">
        <f>IFERROR(__xludf.DUMMYFUNCTION("""COMPUTED_VALUE"""),"BRM-0508")</f>
        <v>BRM-0508</v>
      </c>
    </row>
    <row r="979">
      <c r="A979" s="11" t="str">
        <f>IFERROR(__xludf.DUMMYFUNCTION("""COMPUTED_VALUE"""),"BRM-0155")</f>
        <v>BRM-0155</v>
      </c>
    </row>
    <row r="980">
      <c r="A980" s="11" t="str">
        <f>IFERROR(__xludf.DUMMYFUNCTION("""COMPUTED_VALUE"""),"BRL-2888")</f>
        <v>BRL-2888</v>
      </c>
    </row>
    <row r="981">
      <c r="A981" s="11" t="str">
        <f>IFERROR(__xludf.DUMMYFUNCTION("""COMPUTED_VALUE"""),"BRL-0288")</f>
        <v>BRL-0288</v>
      </c>
    </row>
    <row r="982">
      <c r="A982" s="11" t="str">
        <f>IFERROR(__xludf.DUMMYFUNCTION("""COMPUTED_VALUE"""),"BRK-6671")</f>
        <v>BRK-6671</v>
      </c>
    </row>
    <row r="983">
      <c r="A983" s="11" t="str">
        <f>IFERROR(__xludf.DUMMYFUNCTION("""COMPUTED_VALUE"""),"BRK-2618")</f>
        <v>BRK-2618</v>
      </c>
    </row>
    <row r="984">
      <c r="A984" s="11" t="str">
        <f>IFERROR(__xludf.DUMMYFUNCTION("""COMPUTED_VALUE"""),"BRJ-8119")</f>
        <v>BRJ-8119</v>
      </c>
    </row>
    <row r="985">
      <c r="A985" s="11" t="str">
        <f>IFERROR(__xludf.DUMMYFUNCTION("""COMPUTED_VALUE"""),"BRJ-5938")</f>
        <v>BRJ-5938</v>
      </c>
    </row>
    <row r="986">
      <c r="A986" s="11" t="str">
        <f>IFERROR(__xludf.DUMMYFUNCTION("""COMPUTED_VALUE"""),"BRJ-3287")</f>
        <v>BRJ-3287</v>
      </c>
    </row>
    <row r="987">
      <c r="A987" s="11" t="str">
        <f>IFERROR(__xludf.DUMMYFUNCTION("""COMPUTED_VALUE"""),"BRJ-2573")</f>
        <v>BRJ-2573</v>
      </c>
    </row>
    <row r="988">
      <c r="A988" s="11" t="str">
        <f>IFERROR(__xludf.DUMMYFUNCTION("""COMPUTED_VALUE"""),"BRH-9871")</f>
        <v>BRH-9871</v>
      </c>
    </row>
    <row r="989">
      <c r="A989" s="11" t="str">
        <f>IFERROR(__xludf.DUMMYFUNCTION("""COMPUTED_VALUE"""),"BRH-9331")</f>
        <v>BRH-9331</v>
      </c>
    </row>
    <row r="990">
      <c r="A990" s="11" t="str">
        <f>IFERROR(__xludf.DUMMYFUNCTION("""COMPUTED_VALUE"""),"BRH-8318")</f>
        <v>BRH-8318</v>
      </c>
    </row>
    <row r="991">
      <c r="A991" s="11" t="str">
        <f>IFERROR(__xludf.DUMMYFUNCTION("""COMPUTED_VALUE"""),"BRG-3336")</f>
        <v>BRG-3336</v>
      </c>
    </row>
    <row r="992">
      <c r="A992" s="11" t="str">
        <f>IFERROR(__xludf.DUMMYFUNCTION("""COMPUTED_VALUE"""),"BRG-2080")</f>
        <v>BRG-2080</v>
      </c>
    </row>
    <row r="993">
      <c r="A993" s="11" t="str">
        <f>IFERROR(__xludf.DUMMYFUNCTION("""COMPUTED_VALUE"""),"BRG-0910")</f>
        <v>BRG-0910</v>
      </c>
    </row>
    <row r="994">
      <c r="A994" s="11" t="str">
        <f>IFERROR(__xludf.DUMMYFUNCTION("""COMPUTED_VALUE"""),"BRG-0252")</f>
        <v>BRG-0252</v>
      </c>
    </row>
    <row r="995">
      <c r="A995" s="11" t="str">
        <f>IFERROR(__xludf.DUMMYFUNCTION("""COMPUTED_VALUE"""),"BRF-8883")</f>
        <v>BRF-8883</v>
      </c>
    </row>
    <row r="996">
      <c r="A996" s="11" t="str">
        <f>IFERROR(__xludf.DUMMYFUNCTION("""COMPUTED_VALUE"""),"BRF-7613")</f>
        <v>BRF-7613</v>
      </c>
    </row>
    <row r="997">
      <c r="A997" s="11" t="str">
        <f>IFERROR(__xludf.DUMMYFUNCTION("""COMPUTED_VALUE"""),"BRF-0715")</f>
        <v>BRF-0715</v>
      </c>
    </row>
    <row r="998">
      <c r="A998" s="11" t="str">
        <f>IFERROR(__xludf.DUMMYFUNCTION("""COMPUTED_VALUE"""),"BRE-9688")</f>
        <v>BRE-9688</v>
      </c>
    </row>
    <row r="999">
      <c r="A999" s="11" t="str">
        <f>IFERROR(__xludf.DUMMYFUNCTION("""COMPUTED_VALUE"""),"BRE-8922")</f>
        <v>BRE-8922</v>
      </c>
    </row>
    <row r="1000">
      <c r="A1000" s="11" t="str">
        <f>IFERROR(__xludf.DUMMYFUNCTION("""COMPUTED_VALUE"""),"BRE-8153")</f>
        <v>BRE-8153</v>
      </c>
    </row>
    <row r="1001">
      <c r="A1001" s="11" t="str">
        <f>IFERROR(__xludf.DUMMYFUNCTION("""COMPUTED_VALUE"""),"BRE-7983")</f>
        <v>BRE-7983</v>
      </c>
    </row>
    <row r="1002">
      <c r="A1002" s="11" t="str">
        <f>IFERROR(__xludf.DUMMYFUNCTION("""COMPUTED_VALUE"""),"BRE-7923")</f>
        <v>BRE-7923</v>
      </c>
    </row>
    <row r="1003">
      <c r="A1003" s="11" t="str">
        <f>IFERROR(__xludf.DUMMYFUNCTION("""COMPUTED_VALUE"""),"BRE-7731")</f>
        <v>BRE-7731</v>
      </c>
    </row>
    <row r="1004">
      <c r="A1004" s="11" t="str">
        <f>IFERROR(__xludf.DUMMYFUNCTION("""COMPUTED_VALUE"""),"BRE-5295")</f>
        <v>BRE-5295</v>
      </c>
    </row>
    <row r="1005">
      <c r="A1005" s="11" t="str">
        <f>IFERROR(__xludf.DUMMYFUNCTION("""COMPUTED_VALUE"""),"BRE-1711")</f>
        <v>BRE-1711</v>
      </c>
    </row>
    <row r="1006">
      <c r="A1006" s="11" t="str">
        <f>IFERROR(__xludf.DUMMYFUNCTION("""COMPUTED_VALUE"""),"BRE-0802")</f>
        <v>BRE-0802</v>
      </c>
    </row>
    <row r="1007">
      <c r="A1007" s="11" t="str">
        <f>IFERROR(__xludf.DUMMYFUNCTION("""COMPUTED_VALUE"""),"BRD-9036")</f>
        <v>BRD-9036</v>
      </c>
    </row>
    <row r="1008">
      <c r="A1008" s="11" t="str">
        <f>IFERROR(__xludf.DUMMYFUNCTION("""COMPUTED_VALUE"""),"BRD-8229")</f>
        <v>BRD-8229</v>
      </c>
    </row>
    <row r="1009">
      <c r="A1009" s="11" t="str">
        <f>IFERROR(__xludf.DUMMYFUNCTION("""COMPUTED_VALUE"""),"BRD-6583")</f>
        <v>BRD-6583</v>
      </c>
    </row>
    <row r="1010">
      <c r="A1010" s="11" t="str">
        <f>IFERROR(__xludf.DUMMYFUNCTION("""COMPUTED_VALUE"""),"BRD-6290")</f>
        <v>BRD-6290</v>
      </c>
    </row>
    <row r="1011">
      <c r="A1011" s="11" t="str">
        <f>IFERROR(__xludf.DUMMYFUNCTION("""COMPUTED_VALUE"""),"BRD-5019")</f>
        <v>BRD-5019</v>
      </c>
    </row>
    <row r="1012">
      <c r="A1012" s="11" t="str">
        <f>IFERROR(__xludf.DUMMYFUNCTION("""COMPUTED_VALUE"""),"BRD-2761")</f>
        <v>BRD-2761</v>
      </c>
    </row>
    <row r="1013">
      <c r="A1013" s="11" t="str">
        <f>IFERROR(__xludf.DUMMYFUNCTION("""COMPUTED_VALUE"""),"BRD-1762")</f>
        <v>BRD-1762</v>
      </c>
    </row>
    <row r="1014">
      <c r="A1014" s="11" t="str">
        <f>IFERROR(__xludf.DUMMYFUNCTION("""COMPUTED_VALUE"""),"BRD-0957")</f>
        <v>BRD-0957</v>
      </c>
    </row>
    <row r="1015">
      <c r="A1015" s="11" t="str">
        <f>IFERROR(__xludf.DUMMYFUNCTION("""COMPUTED_VALUE"""),"BRC-9281")</f>
        <v>BRC-9281</v>
      </c>
    </row>
    <row r="1016">
      <c r="A1016" s="11" t="str">
        <f>IFERROR(__xludf.DUMMYFUNCTION("""COMPUTED_VALUE"""),"BRC-3675")</f>
        <v>BRC-3675</v>
      </c>
    </row>
    <row r="1017">
      <c r="A1017" s="11" t="str">
        <f>IFERROR(__xludf.DUMMYFUNCTION("""COMPUTED_VALUE"""),"BRC-1731")</f>
        <v>BRC-1731</v>
      </c>
    </row>
    <row r="1018">
      <c r="A1018" s="11" t="str">
        <f>IFERROR(__xludf.DUMMYFUNCTION("""COMPUTED_VALUE"""),"BRC-0183")</f>
        <v>BRC-0183</v>
      </c>
    </row>
    <row r="1019">
      <c r="A1019" s="11" t="str">
        <f>IFERROR(__xludf.DUMMYFUNCTION("""COMPUTED_VALUE"""),"BRB-9727")</f>
        <v>BRB-9727</v>
      </c>
    </row>
    <row r="1020">
      <c r="A1020" s="11" t="str">
        <f>IFERROR(__xludf.DUMMYFUNCTION("""COMPUTED_VALUE"""),"BRB-8311")</f>
        <v>BRB-8311</v>
      </c>
    </row>
    <row r="1021">
      <c r="A1021" s="11" t="str">
        <f>IFERROR(__xludf.DUMMYFUNCTION("""COMPUTED_VALUE"""),"BRB-3810")</f>
        <v>BRB-3810</v>
      </c>
    </row>
    <row r="1022">
      <c r="A1022" s="11" t="str">
        <f>IFERROR(__xludf.DUMMYFUNCTION("""COMPUTED_VALUE"""),"BQZ-9676")</f>
        <v>BQZ-9676</v>
      </c>
    </row>
    <row r="1023">
      <c r="A1023" s="11" t="str">
        <f>IFERROR(__xludf.DUMMYFUNCTION("""COMPUTED_VALUE"""),"BQZ-7357")</f>
        <v>BQZ-7357</v>
      </c>
    </row>
    <row r="1024">
      <c r="A1024" s="11" t="str">
        <f>IFERROR(__xludf.DUMMYFUNCTION("""COMPUTED_VALUE"""),"BQZ-6235")</f>
        <v>BQZ-6235</v>
      </c>
    </row>
    <row r="1025">
      <c r="A1025" s="11" t="str">
        <f>IFERROR(__xludf.DUMMYFUNCTION("""COMPUTED_VALUE"""),"BQZ-5553")</f>
        <v>BQZ-5553</v>
      </c>
    </row>
    <row r="1026">
      <c r="A1026" s="11" t="str">
        <f>IFERROR(__xludf.DUMMYFUNCTION("""COMPUTED_VALUE"""),"BQZ-5519")</f>
        <v>BQZ-5519</v>
      </c>
    </row>
    <row r="1027">
      <c r="A1027" s="11" t="str">
        <f>IFERROR(__xludf.DUMMYFUNCTION("""COMPUTED_VALUE"""),"BQZ-3355")</f>
        <v>BQZ-3355</v>
      </c>
    </row>
    <row r="1028">
      <c r="A1028" s="11" t="str">
        <f>IFERROR(__xludf.DUMMYFUNCTION("""COMPUTED_VALUE"""),"BQZ-0591")</f>
        <v>BQZ-0591</v>
      </c>
    </row>
    <row r="1029">
      <c r="A1029" s="11" t="str">
        <f>IFERROR(__xludf.DUMMYFUNCTION("""COMPUTED_VALUE"""),"BQY-3888")</f>
        <v>BQY-3888</v>
      </c>
    </row>
    <row r="1030">
      <c r="A1030" s="11" t="str">
        <f>IFERROR(__xludf.DUMMYFUNCTION("""COMPUTED_VALUE"""),"BQY-3523")</f>
        <v>BQY-3523</v>
      </c>
    </row>
    <row r="1031">
      <c r="A1031" s="11" t="str">
        <f>IFERROR(__xludf.DUMMYFUNCTION("""COMPUTED_VALUE"""),"BQY-0192")</f>
        <v>BQY-0192</v>
      </c>
    </row>
    <row r="1032">
      <c r="A1032" s="11" t="str">
        <f>IFERROR(__xludf.DUMMYFUNCTION("""COMPUTED_VALUE"""),"BQX-1222")</f>
        <v>BQX-1222</v>
      </c>
    </row>
    <row r="1033">
      <c r="A1033" s="11" t="str">
        <f>IFERROR(__xludf.DUMMYFUNCTION("""COMPUTED_VALUE"""),"BQX-0233")</f>
        <v>BQX-0233</v>
      </c>
    </row>
    <row r="1034">
      <c r="A1034" s="11" t="str">
        <f>IFERROR(__xludf.DUMMYFUNCTION("""COMPUTED_VALUE"""),"BQW-9589")</f>
        <v>BQW-9589</v>
      </c>
    </row>
    <row r="1035">
      <c r="A1035" s="11" t="str">
        <f>IFERROR(__xludf.DUMMYFUNCTION("""COMPUTED_VALUE"""),"BQW-1751")</f>
        <v>BQW-1751</v>
      </c>
    </row>
    <row r="1036">
      <c r="A1036" s="11" t="str">
        <f>IFERROR(__xludf.DUMMYFUNCTION("""COMPUTED_VALUE"""),"BQW-0613")</f>
        <v>BQW-0613</v>
      </c>
    </row>
    <row r="1037">
      <c r="A1037" s="11" t="str">
        <f>IFERROR(__xludf.DUMMYFUNCTION("""COMPUTED_VALUE"""),"BQV-5519")</f>
        <v>BQV-5519</v>
      </c>
    </row>
    <row r="1038">
      <c r="A1038" s="11" t="str">
        <f>IFERROR(__xludf.DUMMYFUNCTION("""COMPUTED_VALUE"""),"BQV-3909")</f>
        <v>BQV-3909</v>
      </c>
    </row>
    <row r="1039">
      <c r="A1039" s="11" t="str">
        <f>IFERROR(__xludf.DUMMYFUNCTION("""COMPUTED_VALUE"""),"BQV-1930")</f>
        <v>BQV-1930</v>
      </c>
    </row>
    <row r="1040">
      <c r="A1040" s="11" t="str">
        <f>IFERROR(__xludf.DUMMYFUNCTION("""COMPUTED_VALUE"""),"BQV-1286")</f>
        <v>BQV-1286</v>
      </c>
    </row>
    <row r="1041">
      <c r="A1041" s="11" t="str">
        <f>IFERROR(__xludf.DUMMYFUNCTION("""COMPUTED_VALUE"""),"BQU-6061")</f>
        <v>BQU-6061</v>
      </c>
    </row>
    <row r="1042">
      <c r="A1042" s="11" t="str">
        <f>IFERROR(__xludf.DUMMYFUNCTION("""COMPUTED_VALUE"""),"BQU-5655")</f>
        <v>BQU-5655</v>
      </c>
    </row>
    <row r="1043">
      <c r="A1043" s="11" t="str">
        <f>IFERROR(__xludf.DUMMYFUNCTION("""COMPUTED_VALUE"""),"BQU-2191")</f>
        <v>BQU-2191</v>
      </c>
    </row>
    <row r="1044">
      <c r="A1044" s="11" t="str">
        <f>IFERROR(__xludf.DUMMYFUNCTION("""COMPUTED_VALUE"""),"BQU-1128")</f>
        <v>BQU-1128</v>
      </c>
    </row>
    <row r="1045">
      <c r="A1045" s="11" t="str">
        <f>IFERROR(__xludf.DUMMYFUNCTION("""COMPUTED_VALUE"""),"BQT-0233")</f>
        <v>BQT-0233</v>
      </c>
    </row>
    <row r="1046">
      <c r="A1046" s="11" t="str">
        <f>IFERROR(__xludf.DUMMYFUNCTION("""COMPUTED_VALUE"""),"BQS-5730")</f>
        <v>BQS-5730</v>
      </c>
    </row>
    <row r="1047">
      <c r="A1047" s="11" t="str">
        <f>IFERROR(__xludf.DUMMYFUNCTION("""COMPUTED_VALUE"""),"BQR-9119")</f>
        <v>BQR-9119</v>
      </c>
    </row>
    <row r="1048">
      <c r="A1048" s="11" t="str">
        <f>IFERROR(__xludf.DUMMYFUNCTION("""COMPUTED_VALUE"""),"BQR-9078")</f>
        <v>BQR-9078</v>
      </c>
    </row>
    <row r="1049">
      <c r="A1049" s="11" t="str">
        <f>IFERROR(__xludf.DUMMYFUNCTION("""COMPUTED_VALUE"""),"BQR-5931")</f>
        <v>BQR-5931</v>
      </c>
    </row>
    <row r="1050">
      <c r="A1050" s="11" t="str">
        <f>IFERROR(__xludf.DUMMYFUNCTION("""COMPUTED_VALUE"""),"BQQ-3222")</f>
        <v>BQQ-3222</v>
      </c>
    </row>
    <row r="1051">
      <c r="A1051" s="11" t="str">
        <f>IFERROR(__xludf.DUMMYFUNCTION("""COMPUTED_VALUE"""),"BQP-8955")</f>
        <v>BQP-8955</v>
      </c>
    </row>
    <row r="1052">
      <c r="A1052" s="11" t="str">
        <f>IFERROR(__xludf.DUMMYFUNCTION("""COMPUTED_VALUE"""),"BQP-8592")</f>
        <v>BQP-8592</v>
      </c>
    </row>
    <row r="1053">
      <c r="A1053" s="11" t="str">
        <f>IFERROR(__xludf.DUMMYFUNCTION("""COMPUTED_VALUE"""),"BQP-7960")</f>
        <v>BQP-7960</v>
      </c>
    </row>
    <row r="1054">
      <c r="A1054" s="11" t="str">
        <f>IFERROR(__xludf.DUMMYFUNCTION("""COMPUTED_VALUE"""),"BQP-1591")</f>
        <v>BQP-1591</v>
      </c>
    </row>
    <row r="1055">
      <c r="A1055" s="11" t="str">
        <f>IFERROR(__xludf.DUMMYFUNCTION("""COMPUTED_VALUE"""),"BQN-7800")</f>
        <v>BQN-7800</v>
      </c>
    </row>
    <row r="1056">
      <c r="A1056" s="11" t="str">
        <f>IFERROR(__xludf.DUMMYFUNCTION("""COMPUTED_VALUE"""),"BQN-3766")</f>
        <v>BQN-3766</v>
      </c>
    </row>
    <row r="1057">
      <c r="A1057" s="11" t="str">
        <f>IFERROR(__xludf.DUMMYFUNCTION("""COMPUTED_VALUE"""),"BQN-0777")</f>
        <v>BQN-0777</v>
      </c>
    </row>
    <row r="1058">
      <c r="A1058" s="11" t="str">
        <f>IFERROR(__xludf.DUMMYFUNCTION("""COMPUTED_VALUE"""),"BQM-8082")</f>
        <v>BQM-8082</v>
      </c>
    </row>
    <row r="1059">
      <c r="A1059" s="11" t="str">
        <f>IFERROR(__xludf.DUMMYFUNCTION("""COMPUTED_VALUE"""),"BQM-7702")</f>
        <v>BQM-7702</v>
      </c>
    </row>
    <row r="1060">
      <c r="A1060" s="11" t="str">
        <f>IFERROR(__xludf.DUMMYFUNCTION("""COMPUTED_VALUE"""),"BQM-1313")</f>
        <v>BQM-1313</v>
      </c>
    </row>
    <row r="1061">
      <c r="A1061" s="11" t="str">
        <f>IFERROR(__xludf.DUMMYFUNCTION("""COMPUTED_VALUE"""),"BQL-9920")</f>
        <v>BQL-9920</v>
      </c>
    </row>
    <row r="1062">
      <c r="A1062" s="11" t="str">
        <f>IFERROR(__xludf.DUMMYFUNCTION("""COMPUTED_VALUE"""),"BQL-6578")</f>
        <v>BQL-6578</v>
      </c>
    </row>
    <row r="1063">
      <c r="A1063" s="11" t="str">
        <f>IFERROR(__xludf.DUMMYFUNCTION("""COMPUTED_VALUE"""),"BQL-5391")</f>
        <v>BQL-5391</v>
      </c>
    </row>
    <row r="1064">
      <c r="A1064" s="11" t="str">
        <f>IFERROR(__xludf.DUMMYFUNCTION("""COMPUTED_VALUE"""),"BQL-5039")</f>
        <v>BQL-5039</v>
      </c>
    </row>
    <row r="1065">
      <c r="A1065" s="11" t="str">
        <f>IFERROR(__xludf.DUMMYFUNCTION("""COMPUTED_VALUE"""),"BQL-2070")</f>
        <v>BQL-2070</v>
      </c>
    </row>
    <row r="1066">
      <c r="A1066" s="11" t="str">
        <f>IFERROR(__xludf.DUMMYFUNCTION("""COMPUTED_VALUE"""),"BQK-8222")</f>
        <v>BQK-8222</v>
      </c>
    </row>
    <row r="1067">
      <c r="A1067" s="11" t="str">
        <f>IFERROR(__xludf.DUMMYFUNCTION("""COMPUTED_VALUE"""),"BQK-7552")</f>
        <v>BQK-7552</v>
      </c>
    </row>
    <row r="1068">
      <c r="A1068" s="11" t="str">
        <f>IFERROR(__xludf.DUMMYFUNCTION("""COMPUTED_VALUE"""),"BQK-2298")</f>
        <v>BQK-2298</v>
      </c>
    </row>
    <row r="1069">
      <c r="A1069" s="11" t="str">
        <f>IFERROR(__xludf.DUMMYFUNCTION("""COMPUTED_VALUE"""),"BQJ-9717")</f>
        <v>BQJ-9717</v>
      </c>
    </row>
    <row r="1070">
      <c r="A1070" s="11" t="str">
        <f>IFERROR(__xludf.DUMMYFUNCTION("""COMPUTED_VALUE"""),"BQJ-6157")</f>
        <v>BQJ-6157</v>
      </c>
    </row>
    <row r="1071">
      <c r="A1071" s="12" t="str">
        <f>IFERROR(__xludf.DUMMYFUNCTION("""COMPUTED_VALUE"""),"BQJ-3330")</f>
        <v>BQJ-3330</v>
      </c>
    </row>
    <row r="1072">
      <c r="A1072" s="11" t="str">
        <f>IFERROR(__xludf.DUMMYFUNCTION("""COMPUTED_VALUE"""),"BQJ-2837")</f>
        <v>BQJ-2837</v>
      </c>
    </row>
    <row r="1073">
      <c r="A1073" s="11" t="str">
        <f>IFERROR(__xludf.DUMMYFUNCTION("""COMPUTED_VALUE"""),"BQJ-1099")</f>
        <v>BQJ-1099</v>
      </c>
    </row>
    <row r="1074">
      <c r="A1074" s="11" t="str">
        <f>IFERROR(__xludf.DUMMYFUNCTION("""COMPUTED_VALUE"""),"BQG-9578")</f>
        <v>BQG-9578</v>
      </c>
    </row>
    <row r="1075">
      <c r="A1075" s="11" t="str">
        <f>IFERROR(__xludf.DUMMYFUNCTION("""COMPUTED_VALUE"""),"BQG-7900")</f>
        <v>BQG-7900</v>
      </c>
    </row>
    <row r="1076">
      <c r="A1076" s="11" t="str">
        <f>IFERROR(__xludf.DUMMYFUNCTION("""COMPUTED_VALUE"""),"BQG-6861")</f>
        <v>BQG-6861</v>
      </c>
    </row>
    <row r="1077">
      <c r="A1077" s="11" t="str">
        <f>IFERROR(__xludf.DUMMYFUNCTION("""COMPUTED_VALUE"""),"BQG-2310")</f>
        <v>BQG-2310</v>
      </c>
    </row>
    <row r="1078">
      <c r="A1078" s="11" t="str">
        <f>IFERROR(__xludf.DUMMYFUNCTION("""COMPUTED_VALUE"""),"BQG-2016")</f>
        <v>BQG-2016</v>
      </c>
    </row>
    <row r="1079">
      <c r="A1079" s="11" t="str">
        <f>IFERROR(__xludf.DUMMYFUNCTION("""COMPUTED_VALUE"""),"BQG-1399")</f>
        <v>BQG-1399</v>
      </c>
    </row>
    <row r="1080">
      <c r="A1080" s="11" t="str">
        <f>IFERROR(__xludf.DUMMYFUNCTION("""COMPUTED_VALUE"""),"BQG-1176")</f>
        <v>BQG-1176</v>
      </c>
    </row>
    <row r="1081">
      <c r="A1081" s="11" t="str">
        <f>IFERROR(__xludf.DUMMYFUNCTION("""COMPUTED_VALUE"""),"BQF-9917")</f>
        <v>BQF-9917</v>
      </c>
    </row>
    <row r="1082">
      <c r="A1082" s="11" t="str">
        <f>IFERROR(__xludf.DUMMYFUNCTION("""COMPUTED_VALUE"""),"BQF-8595")</f>
        <v>BQF-8595</v>
      </c>
    </row>
    <row r="1083">
      <c r="A1083" s="11" t="str">
        <f>IFERROR(__xludf.DUMMYFUNCTION("""COMPUTED_VALUE"""),"BQF-6875")</f>
        <v>BQF-6875</v>
      </c>
    </row>
    <row r="1084">
      <c r="A1084" s="11" t="str">
        <f>IFERROR(__xludf.DUMMYFUNCTION("""COMPUTED_VALUE"""),"BQF-5708")</f>
        <v>BQF-5708</v>
      </c>
    </row>
    <row r="1085">
      <c r="A1085" s="11" t="str">
        <f>IFERROR(__xludf.DUMMYFUNCTION("""COMPUTED_VALUE"""),"BQF-3138")</f>
        <v>BQF-3138</v>
      </c>
    </row>
    <row r="1086">
      <c r="A1086" s="11" t="str">
        <f>IFERROR(__xludf.DUMMYFUNCTION("""COMPUTED_VALUE"""),"BQF-1788")</f>
        <v>BQF-1788</v>
      </c>
    </row>
    <row r="1087">
      <c r="A1087" s="11" t="str">
        <f>IFERROR(__xludf.DUMMYFUNCTION("""COMPUTED_VALUE"""),"BQE-9905")</f>
        <v>BQE-9905</v>
      </c>
    </row>
    <row r="1088">
      <c r="A1088" s="11" t="str">
        <f>IFERROR(__xludf.DUMMYFUNCTION("""COMPUTED_VALUE"""),"BQE-8200")</f>
        <v>BQE-8200</v>
      </c>
    </row>
    <row r="1089">
      <c r="A1089" s="11" t="str">
        <f>IFERROR(__xludf.DUMMYFUNCTION("""COMPUTED_VALUE"""),"BQE-8031")</f>
        <v>BQE-8031</v>
      </c>
    </row>
    <row r="1090">
      <c r="A1090" s="11" t="str">
        <f>IFERROR(__xludf.DUMMYFUNCTION("""COMPUTED_VALUE"""),"BQE-3776")</f>
        <v>BQE-3776</v>
      </c>
    </row>
    <row r="1091">
      <c r="A1091" s="11" t="str">
        <f>IFERROR(__xludf.DUMMYFUNCTION("""COMPUTED_VALUE"""),"BQE-2786")</f>
        <v>BQE-2786</v>
      </c>
    </row>
    <row r="1092">
      <c r="A1092" s="11" t="str">
        <f>IFERROR(__xludf.DUMMYFUNCTION("""COMPUTED_VALUE"""),"BQE-1510")</f>
        <v>BQE-1510</v>
      </c>
    </row>
    <row r="1093">
      <c r="A1093" s="11" t="str">
        <f>IFERROR(__xludf.DUMMYFUNCTION("""COMPUTED_VALUE"""),"BQE-0808")</f>
        <v>BQE-0808</v>
      </c>
    </row>
    <row r="1094">
      <c r="A1094" s="11" t="str">
        <f>IFERROR(__xludf.DUMMYFUNCTION("""COMPUTED_VALUE"""),"BQD-9519")</f>
        <v>BQD-9519</v>
      </c>
    </row>
    <row r="1095">
      <c r="A1095" s="11" t="str">
        <f>IFERROR(__xludf.DUMMYFUNCTION("""COMPUTED_VALUE"""),"BQD-7182")</f>
        <v>BQD-7182</v>
      </c>
    </row>
    <row r="1096">
      <c r="A1096" s="11" t="str">
        <f>IFERROR(__xludf.DUMMYFUNCTION("""COMPUTED_VALUE"""),"BQD-2711")</f>
        <v>BQD-2711</v>
      </c>
    </row>
    <row r="1097">
      <c r="A1097" s="11" t="str">
        <f>IFERROR(__xludf.DUMMYFUNCTION("""COMPUTED_VALUE"""),"BQD-0792")</f>
        <v>BQD-0792</v>
      </c>
    </row>
    <row r="1098">
      <c r="A1098" s="11" t="str">
        <f>IFERROR(__xludf.DUMMYFUNCTION("""COMPUTED_VALUE"""),"BQD-0085")</f>
        <v>BQD-0085</v>
      </c>
    </row>
    <row r="1099">
      <c r="A1099" s="11" t="str">
        <f>IFERROR(__xludf.DUMMYFUNCTION("""COMPUTED_VALUE"""),"BQC-9653")</f>
        <v>BQC-9653</v>
      </c>
    </row>
    <row r="1100">
      <c r="A1100" s="11" t="str">
        <f>IFERROR(__xludf.DUMMYFUNCTION("""COMPUTED_VALUE"""),"BQC-0203")</f>
        <v>BQC-0203</v>
      </c>
    </row>
    <row r="1101">
      <c r="A1101" s="11" t="str">
        <f>IFERROR(__xludf.DUMMYFUNCTION("""COMPUTED_VALUE"""),"BQB-9785")</f>
        <v>BQB-9785</v>
      </c>
    </row>
    <row r="1102">
      <c r="A1102" s="11" t="str">
        <f>IFERROR(__xludf.DUMMYFUNCTION("""COMPUTED_VALUE"""),"BQB-9576")</f>
        <v>BQB-9576</v>
      </c>
    </row>
    <row r="1103">
      <c r="A1103" s="11" t="str">
        <f>IFERROR(__xludf.DUMMYFUNCTION("""COMPUTED_VALUE"""),"BQB-9533")</f>
        <v>BQB-9533</v>
      </c>
    </row>
    <row r="1104">
      <c r="A1104" s="11" t="str">
        <f>IFERROR(__xludf.DUMMYFUNCTION("""COMPUTED_VALUE"""),"BQB-7811")</f>
        <v>BQB-7811</v>
      </c>
    </row>
    <row r="1105">
      <c r="A1105" s="11" t="str">
        <f>IFERROR(__xludf.DUMMYFUNCTION("""COMPUTED_VALUE"""),"BQB-7790")</f>
        <v>BQB-7790</v>
      </c>
    </row>
    <row r="1106">
      <c r="A1106" s="11" t="str">
        <f>IFERROR(__xludf.DUMMYFUNCTION("""COMPUTED_VALUE"""),"BQB-7136")</f>
        <v>BQB-7136</v>
      </c>
    </row>
    <row r="1107">
      <c r="A1107" s="11" t="str">
        <f>IFERROR(__xludf.DUMMYFUNCTION("""COMPUTED_VALUE"""),"BQB-5619")</f>
        <v>BQB-5619</v>
      </c>
    </row>
    <row r="1108">
      <c r="A1108" s="11" t="str">
        <f>IFERROR(__xludf.DUMMYFUNCTION("""COMPUTED_VALUE"""),"BQB-5310")</f>
        <v>BQB-5310</v>
      </c>
    </row>
    <row r="1109">
      <c r="A1109" s="11" t="str">
        <f>IFERROR(__xludf.DUMMYFUNCTION("""COMPUTED_VALUE"""),"BQB-3755")</f>
        <v>BQB-3755</v>
      </c>
    </row>
    <row r="1110">
      <c r="A1110" s="11" t="str">
        <f>IFERROR(__xludf.DUMMYFUNCTION("""COMPUTED_VALUE"""),"BQB-1585")</f>
        <v>BQB-1585</v>
      </c>
    </row>
    <row r="1111">
      <c r="A1111" s="11" t="str">
        <f>IFERROR(__xludf.DUMMYFUNCTION("""COMPUTED_VALUE"""),"BQB-0536")</f>
        <v>BQB-0536</v>
      </c>
    </row>
    <row r="1112">
      <c r="A1112" s="11" t="str">
        <f>IFERROR(__xludf.DUMMYFUNCTION("""COMPUTED_VALUE"""),"BQA-8827")</f>
        <v>BQA-8827</v>
      </c>
    </row>
    <row r="1113">
      <c r="A1113" s="11" t="str">
        <f>IFERROR(__xludf.DUMMYFUNCTION("""COMPUTED_VALUE"""),"BQA-7922")</f>
        <v>BQA-7922</v>
      </c>
    </row>
    <row r="1114">
      <c r="A1114" s="11" t="str">
        <f>IFERROR(__xludf.DUMMYFUNCTION("""COMPUTED_VALUE"""),"BQA-6506")</f>
        <v>BQA-6506</v>
      </c>
    </row>
    <row r="1115">
      <c r="A1115" s="11" t="str">
        <f>IFERROR(__xludf.DUMMYFUNCTION("""COMPUTED_VALUE"""),"BQA-6173")</f>
        <v>BQA-6173</v>
      </c>
    </row>
    <row r="1116">
      <c r="A1116" s="11" t="str">
        <f>IFERROR(__xludf.DUMMYFUNCTION("""COMPUTED_VALUE"""),"BQA-6112")</f>
        <v>BQA-6112</v>
      </c>
    </row>
    <row r="1117">
      <c r="A1117" s="11" t="str">
        <f>IFERROR(__xludf.DUMMYFUNCTION("""COMPUTED_VALUE"""),"BQA-2999")</f>
        <v>BQA-2999</v>
      </c>
    </row>
    <row r="1118">
      <c r="A1118" s="11" t="str">
        <f>IFERROR(__xludf.DUMMYFUNCTION("""COMPUTED_VALUE"""),"BQA-0785")</f>
        <v>BQA-0785</v>
      </c>
    </row>
    <row r="1119">
      <c r="A1119" s="11" t="str">
        <f>IFERROR(__xludf.DUMMYFUNCTION("""COMPUTED_VALUE"""),"BPZ-6177")</f>
        <v>BPZ-6177</v>
      </c>
    </row>
    <row r="1120">
      <c r="A1120" s="11" t="str">
        <f>IFERROR(__xludf.DUMMYFUNCTION("""COMPUTED_VALUE"""),"BPZ-6076")</f>
        <v>BPZ-6076</v>
      </c>
    </row>
    <row r="1121">
      <c r="A1121" s="11" t="str">
        <f>IFERROR(__xludf.DUMMYFUNCTION("""COMPUTED_VALUE"""),"BPZ-2966")</f>
        <v>BPZ-2966</v>
      </c>
    </row>
    <row r="1122">
      <c r="A1122" s="12" t="str">
        <f>IFERROR(__xludf.DUMMYFUNCTION("""COMPUTED_VALUE"""),"BPZ-0535")</f>
        <v>BPZ-0535</v>
      </c>
    </row>
    <row r="1123">
      <c r="A1123" s="11" t="str">
        <f>IFERROR(__xludf.DUMMYFUNCTION("""COMPUTED_VALUE"""),"BPY-7672")</f>
        <v>BPY-7672</v>
      </c>
    </row>
    <row r="1124">
      <c r="A1124" s="11" t="str">
        <f>IFERROR(__xludf.DUMMYFUNCTION("""COMPUTED_VALUE"""),"BPY-5053")</f>
        <v>BPY-5053</v>
      </c>
    </row>
    <row r="1125">
      <c r="A1125" s="11" t="str">
        <f>IFERROR(__xludf.DUMMYFUNCTION("""COMPUTED_VALUE"""),"BPY-2768")</f>
        <v>BPY-2768</v>
      </c>
    </row>
    <row r="1126">
      <c r="A1126" s="11" t="str">
        <f>IFERROR(__xludf.DUMMYFUNCTION("""COMPUTED_VALUE"""),"BPY-0829")</f>
        <v>BPY-0829</v>
      </c>
    </row>
    <row r="1127">
      <c r="A1127" s="11" t="str">
        <f>IFERROR(__xludf.DUMMYFUNCTION("""COMPUTED_VALUE"""),"BPX-8955")</f>
        <v>BPX-8955</v>
      </c>
    </row>
    <row r="1128">
      <c r="A1128" s="11" t="str">
        <f>IFERROR(__xludf.DUMMYFUNCTION("""COMPUTED_VALUE"""),"BPX-8837")</f>
        <v>BPX-8837</v>
      </c>
    </row>
    <row r="1129">
      <c r="A1129" s="11" t="str">
        <f>IFERROR(__xludf.DUMMYFUNCTION("""COMPUTED_VALUE"""),"BPX-8212")</f>
        <v>BPX-8212</v>
      </c>
    </row>
    <row r="1130">
      <c r="A1130" s="11" t="str">
        <f>IFERROR(__xludf.DUMMYFUNCTION("""COMPUTED_VALUE"""),"BPX-6082")</f>
        <v>BPX-6082</v>
      </c>
    </row>
    <row r="1131">
      <c r="A1131" s="11" t="str">
        <f>IFERROR(__xludf.DUMMYFUNCTION("""COMPUTED_VALUE"""),"BPX-0222")</f>
        <v>BPX-0222</v>
      </c>
    </row>
    <row r="1132">
      <c r="A1132" s="11" t="str">
        <f>IFERROR(__xludf.DUMMYFUNCTION("""COMPUTED_VALUE"""),"BPW-5825")</f>
        <v>BPW-5825</v>
      </c>
    </row>
    <row r="1133">
      <c r="A1133" s="11" t="str">
        <f>IFERROR(__xludf.DUMMYFUNCTION("""COMPUTED_VALUE"""),"BPW-1628")</f>
        <v>BPW-1628</v>
      </c>
    </row>
    <row r="1134">
      <c r="A1134" s="11" t="str">
        <f>IFERROR(__xludf.DUMMYFUNCTION("""COMPUTED_VALUE"""),"BPV-8777")</f>
        <v>BPV-8777</v>
      </c>
    </row>
    <row r="1135">
      <c r="A1135" s="11" t="str">
        <f>IFERROR(__xludf.DUMMYFUNCTION("""COMPUTED_VALUE"""),"BPV-7521")</f>
        <v>BPV-7521</v>
      </c>
    </row>
    <row r="1136">
      <c r="A1136" s="11" t="str">
        <f>IFERROR(__xludf.DUMMYFUNCTION("""COMPUTED_VALUE"""),"BPV-3021")</f>
        <v>BPV-3021</v>
      </c>
    </row>
    <row r="1137">
      <c r="A1137" s="12" t="str">
        <f>IFERROR(__xludf.DUMMYFUNCTION("""COMPUTED_VALUE"""),"BPV-2961")</f>
        <v>BPV-2961</v>
      </c>
    </row>
    <row r="1138">
      <c r="A1138" s="11" t="str">
        <f>IFERROR(__xludf.DUMMYFUNCTION("""COMPUTED_VALUE"""),"BPV-1537")</f>
        <v>BPV-1537</v>
      </c>
    </row>
    <row r="1139">
      <c r="A1139" s="11" t="str">
        <f>IFERROR(__xludf.DUMMYFUNCTION("""COMPUTED_VALUE"""),"BPU-8753")</f>
        <v>BPU-8753</v>
      </c>
    </row>
    <row r="1140">
      <c r="A1140" s="11" t="str">
        <f>IFERROR(__xludf.DUMMYFUNCTION("""COMPUTED_VALUE"""),"BPU-6133")</f>
        <v>BPU-6133</v>
      </c>
    </row>
    <row r="1141">
      <c r="A1141" s="11" t="str">
        <f>IFERROR(__xludf.DUMMYFUNCTION("""COMPUTED_VALUE"""),"BPU-2002")</f>
        <v>BPU-2002</v>
      </c>
    </row>
    <row r="1142">
      <c r="A1142" s="11" t="str">
        <f>IFERROR(__xludf.DUMMYFUNCTION("""COMPUTED_VALUE"""),"BPU-0958")</f>
        <v>BPU-0958</v>
      </c>
    </row>
    <row r="1143">
      <c r="A1143" s="11" t="str">
        <f>IFERROR(__xludf.DUMMYFUNCTION("""COMPUTED_VALUE"""),"BPT-7737")</f>
        <v>BPT-7737</v>
      </c>
    </row>
    <row r="1144">
      <c r="A1144" s="11" t="str">
        <f>IFERROR(__xludf.DUMMYFUNCTION("""COMPUTED_VALUE"""),"BPT-3783")</f>
        <v>BPT-3783</v>
      </c>
    </row>
    <row r="1145">
      <c r="A1145" s="11" t="str">
        <f>IFERROR(__xludf.DUMMYFUNCTION("""COMPUTED_VALUE"""),"BPS-9738")</f>
        <v>BPS-9738</v>
      </c>
    </row>
    <row r="1146">
      <c r="A1146" s="11" t="str">
        <f>IFERROR(__xludf.DUMMYFUNCTION("""COMPUTED_VALUE"""),"BPS-6855")</f>
        <v>BPS-6855</v>
      </c>
    </row>
    <row r="1147">
      <c r="A1147" s="11" t="str">
        <f>IFERROR(__xludf.DUMMYFUNCTION("""COMPUTED_VALUE"""),"BPS-6669")</f>
        <v>BPS-6669</v>
      </c>
    </row>
    <row r="1148">
      <c r="A1148" s="11" t="str">
        <f>IFERROR(__xludf.DUMMYFUNCTION("""COMPUTED_VALUE"""),"BPS-3926")</f>
        <v>BPS-3926</v>
      </c>
    </row>
    <row r="1149">
      <c r="A1149" s="11" t="str">
        <f>IFERROR(__xludf.DUMMYFUNCTION("""COMPUTED_VALUE"""),"BPR-9513")</f>
        <v>BPR-9513</v>
      </c>
    </row>
    <row r="1150">
      <c r="A1150" s="11" t="str">
        <f>IFERROR(__xludf.DUMMYFUNCTION("""COMPUTED_VALUE"""),"BPR-9252")</f>
        <v>BPR-9252</v>
      </c>
    </row>
    <row r="1151">
      <c r="A1151" s="11" t="str">
        <f>IFERROR(__xludf.DUMMYFUNCTION("""COMPUTED_VALUE"""),"BPR-7072")</f>
        <v>BPR-7072</v>
      </c>
    </row>
    <row r="1152">
      <c r="A1152" s="11" t="str">
        <f>IFERROR(__xludf.DUMMYFUNCTION("""COMPUTED_VALUE"""),"BPR-3737")</f>
        <v>BPR-3737</v>
      </c>
    </row>
    <row r="1153">
      <c r="A1153" s="11" t="str">
        <f>IFERROR(__xludf.DUMMYFUNCTION("""COMPUTED_VALUE"""),"BPR-1071")</f>
        <v>BPR-1071</v>
      </c>
    </row>
    <row r="1154">
      <c r="A1154" s="11" t="str">
        <f>IFERROR(__xludf.DUMMYFUNCTION("""COMPUTED_VALUE"""),"BPR-0589")</f>
        <v>BPR-0589</v>
      </c>
    </row>
    <row r="1155">
      <c r="A1155" s="11" t="str">
        <f>IFERROR(__xludf.DUMMYFUNCTION("""COMPUTED_VALUE"""),"BPQ-8607")</f>
        <v>BPQ-8607</v>
      </c>
    </row>
    <row r="1156">
      <c r="A1156" s="11" t="str">
        <f>IFERROR(__xludf.DUMMYFUNCTION("""COMPUTED_VALUE"""),"BPQ-7306")</f>
        <v>BPQ-7306</v>
      </c>
    </row>
    <row r="1157">
      <c r="A1157" s="11" t="str">
        <f>IFERROR(__xludf.DUMMYFUNCTION("""COMPUTED_VALUE"""),"BPQ-7272")</f>
        <v>BPQ-7272</v>
      </c>
    </row>
    <row r="1158">
      <c r="A1158" s="11" t="str">
        <f>IFERROR(__xludf.DUMMYFUNCTION("""COMPUTED_VALUE"""),"BPP-7973")</f>
        <v>BPP-7973</v>
      </c>
    </row>
    <row r="1159">
      <c r="A1159" s="11" t="str">
        <f>IFERROR(__xludf.DUMMYFUNCTION("""COMPUTED_VALUE"""),"BPP-5735")</f>
        <v>BPP-5735</v>
      </c>
    </row>
    <row r="1160">
      <c r="A1160" s="11" t="str">
        <f>IFERROR(__xludf.DUMMYFUNCTION("""COMPUTED_VALUE"""),"BPP-3805")</f>
        <v>BPP-3805</v>
      </c>
    </row>
    <row r="1161">
      <c r="A1161" s="11" t="str">
        <f>IFERROR(__xludf.DUMMYFUNCTION("""COMPUTED_VALUE"""),"BPP-3717")</f>
        <v>BPP-3717</v>
      </c>
    </row>
    <row r="1162">
      <c r="A1162" s="11" t="str">
        <f>IFERROR(__xludf.DUMMYFUNCTION("""COMPUTED_VALUE"""),"BPP-2660")</f>
        <v>BPP-2660</v>
      </c>
    </row>
    <row r="1163">
      <c r="A1163" s="11" t="str">
        <f>IFERROR(__xludf.DUMMYFUNCTION("""COMPUTED_VALUE"""),"BPP-1773")</f>
        <v>BPP-1773</v>
      </c>
    </row>
    <row r="1164">
      <c r="A1164" s="11" t="str">
        <f>IFERROR(__xludf.DUMMYFUNCTION("""COMPUTED_VALUE"""),"BPP-1580")</f>
        <v>BPP-1580</v>
      </c>
    </row>
    <row r="1165">
      <c r="A1165" s="11" t="str">
        <f>IFERROR(__xludf.DUMMYFUNCTION("""COMPUTED_VALUE"""),"BPP-0387")</f>
        <v>BPP-0387</v>
      </c>
    </row>
    <row r="1166">
      <c r="A1166" s="11" t="str">
        <f>IFERROR(__xludf.DUMMYFUNCTION("""COMPUTED_VALUE"""),"BPP-0130")</f>
        <v>BPP-0130</v>
      </c>
    </row>
    <row r="1167">
      <c r="A1167" s="11" t="str">
        <f>IFERROR(__xludf.DUMMYFUNCTION("""COMPUTED_VALUE"""),"BPP-0019")</f>
        <v>BPP-0019</v>
      </c>
    </row>
    <row r="1168">
      <c r="A1168" s="11" t="str">
        <f>IFERROR(__xludf.DUMMYFUNCTION("""COMPUTED_VALUE"""),"BPM-5261")</f>
        <v>BPM-5261</v>
      </c>
    </row>
    <row r="1169">
      <c r="A1169" s="11" t="str">
        <f>IFERROR(__xludf.DUMMYFUNCTION("""COMPUTED_VALUE"""),"BPM-5201")</f>
        <v>BPM-5201</v>
      </c>
    </row>
    <row r="1170">
      <c r="A1170" s="11" t="str">
        <f>IFERROR(__xludf.DUMMYFUNCTION("""COMPUTED_VALUE"""),"BPM-2887")</f>
        <v>BPM-2887</v>
      </c>
    </row>
    <row r="1171">
      <c r="A1171" s="11" t="str">
        <f>IFERROR(__xludf.DUMMYFUNCTION("""COMPUTED_VALUE"""),"BPM-1782")</f>
        <v>BPM-1782</v>
      </c>
    </row>
    <row r="1172">
      <c r="A1172" s="11" t="str">
        <f>IFERROR(__xludf.DUMMYFUNCTION("""COMPUTED_VALUE"""),"BPL-9827")</f>
        <v>BPL-9827</v>
      </c>
    </row>
    <row r="1173">
      <c r="A1173" s="11" t="str">
        <f>IFERROR(__xludf.DUMMYFUNCTION("""COMPUTED_VALUE"""),"BPL-8119")</f>
        <v>BPL-8119</v>
      </c>
    </row>
    <row r="1174">
      <c r="A1174" s="11" t="str">
        <f>IFERROR(__xludf.DUMMYFUNCTION("""COMPUTED_VALUE"""),"BPL-5638")</f>
        <v>BPL-5638</v>
      </c>
    </row>
    <row r="1175">
      <c r="A1175" s="11" t="str">
        <f>IFERROR(__xludf.DUMMYFUNCTION("""COMPUTED_VALUE"""),"BPL-2356")</f>
        <v>BPL-2356</v>
      </c>
    </row>
    <row r="1176">
      <c r="A1176" s="11" t="str">
        <f>IFERROR(__xludf.DUMMYFUNCTION("""COMPUTED_VALUE"""),"BPL-0107")</f>
        <v>BPL-0107</v>
      </c>
    </row>
    <row r="1177">
      <c r="A1177" s="11" t="str">
        <f>IFERROR(__xludf.DUMMYFUNCTION("""COMPUTED_VALUE"""),"BPK-7331")</f>
        <v>BPK-7331</v>
      </c>
    </row>
    <row r="1178">
      <c r="A1178" s="11" t="str">
        <f>IFERROR(__xludf.DUMMYFUNCTION("""COMPUTED_VALUE"""),"BPK-7069")</f>
        <v>BPK-7069</v>
      </c>
    </row>
    <row r="1179">
      <c r="A1179" s="11" t="str">
        <f>IFERROR(__xludf.DUMMYFUNCTION("""COMPUTED_VALUE"""),"BPJ-6728")</f>
        <v>BPJ-6728</v>
      </c>
    </row>
    <row r="1180">
      <c r="A1180" s="11" t="str">
        <f>IFERROR(__xludf.DUMMYFUNCTION("""COMPUTED_VALUE"""),"BPJ-3675")</f>
        <v>BPJ-3675</v>
      </c>
    </row>
    <row r="1181">
      <c r="A1181" s="11" t="str">
        <f>IFERROR(__xludf.DUMMYFUNCTION("""COMPUTED_VALUE"""),"BPJ-3561")</f>
        <v>BPJ-3561</v>
      </c>
    </row>
    <row r="1182">
      <c r="A1182" s="11" t="str">
        <f>IFERROR(__xludf.DUMMYFUNCTION("""COMPUTED_VALUE"""),"BPG-8007")</f>
        <v>BPG-8007</v>
      </c>
    </row>
    <row r="1183">
      <c r="A1183" s="11" t="str">
        <f>IFERROR(__xludf.DUMMYFUNCTION("""COMPUTED_VALUE"""),"BPG-5555")</f>
        <v>BPG-5555</v>
      </c>
    </row>
    <row r="1184">
      <c r="A1184" s="11" t="str">
        <f>IFERROR(__xludf.DUMMYFUNCTION("""COMPUTED_VALUE"""),"BPG-1313")</f>
        <v>BPG-1313</v>
      </c>
    </row>
    <row r="1185">
      <c r="A1185" s="11" t="str">
        <f>IFERROR(__xludf.DUMMYFUNCTION("""COMPUTED_VALUE"""),"BPF-9926")</f>
        <v>BPF-9926</v>
      </c>
    </row>
    <row r="1186">
      <c r="A1186" s="11" t="str">
        <f>IFERROR(__xludf.DUMMYFUNCTION("""COMPUTED_VALUE"""),"BPF-9901")</f>
        <v>BPF-9901</v>
      </c>
    </row>
    <row r="1187">
      <c r="A1187" s="11" t="str">
        <f>IFERROR(__xludf.DUMMYFUNCTION("""COMPUTED_VALUE"""),"BPF-7060")</f>
        <v>BPF-7060</v>
      </c>
    </row>
    <row r="1188">
      <c r="A1188" s="11" t="str">
        <f>IFERROR(__xludf.DUMMYFUNCTION("""COMPUTED_VALUE"""),"BPF-3370")</f>
        <v>BPF-3370</v>
      </c>
    </row>
    <row r="1189">
      <c r="A1189" s="11" t="str">
        <f>IFERROR(__xludf.DUMMYFUNCTION("""COMPUTED_VALUE"""),"BPF-0796")</f>
        <v>BPF-0796</v>
      </c>
    </row>
    <row r="1190">
      <c r="A1190" s="11" t="str">
        <f>IFERROR(__xludf.DUMMYFUNCTION("""COMPUTED_VALUE"""),"BPE-7950")</f>
        <v>BPE-7950</v>
      </c>
    </row>
    <row r="1191">
      <c r="A1191" s="11" t="str">
        <f>IFERROR(__xludf.DUMMYFUNCTION("""COMPUTED_VALUE"""),"BPE-7163")</f>
        <v>BPE-7163</v>
      </c>
    </row>
    <row r="1192">
      <c r="A1192" s="11" t="str">
        <f>IFERROR(__xludf.DUMMYFUNCTION("""COMPUTED_VALUE"""),"BPE-6922")</f>
        <v>BPE-6922</v>
      </c>
    </row>
    <row r="1193">
      <c r="A1193" s="11" t="str">
        <f>IFERROR(__xludf.DUMMYFUNCTION("""COMPUTED_VALUE"""),"BPE-6106")</f>
        <v>BPE-6106</v>
      </c>
    </row>
    <row r="1194">
      <c r="A1194" s="11" t="str">
        <f>IFERROR(__xludf.DUMMYFUNCTION("""COMPUTED_VALUE"""),"BPE-5600")</f>
        <v>BPE-5600</v>
      </c>
    </row>
    <row r="1195">
      <c r="A1195" s="11" t="str">
        <f>IFERROR(__xludf.DUMMYFUNCTION("""COMPUTED_VALUE"""),"BPE-3932")</f>
        <v>BPE-3932</v>
      </c>
    </row>
    <row r="1196">
      <c r="A1196" s="11" t="str">
        <f>IFERROR(__xludf.DUMMYFUNCTION("""COMPUTED_VALUE"""),"BPE-2853")</f>
        <v>BPE-2853</v>
      </c>
    </row>
    <row r="1197">
      <c r="A1197" s="11" t="str">
        <f>IFERROR(__xludf.DUMMYFUNCTION("""COMPUTED_VALUE"""),"BPE-1295")</f>
        <v>BPE-1295</v>
      </c>
    </row>
    <row r="1198">
      <c r="A1198" s="11" t="str">
        <f>IFERROR(__xludf.DUMMYFUNCTION("""COMPUTED_VALUE"""),"BPE-0933")</f>
        <v>BPE-0933</v>
      </c>
    </row>
    <row r="1199">
      <c r="A1199" s="11" t="str">
        <f>IFERROR(__xludf.DUMMYFUNCTION("""COMPUTED_VALUE"""),"BPE-0737")</f>
        <v>BPE-0737</v>
      </c>
    </row>
    <row r="1200">
      <c r="A1200" s="11" t="str">
        <f>IFERROR(__xludf.DUMMYFUNCTION("""COMPUTED_VALUE"""),"BPD-7512")</f>
        <v>BPD-7512</v>
      </c>
    </row>
    <row r="1201">
      <c r="A1201" s="11" t="str">
        <f>IFERROR(__xludf.DUMMYFUNCTION("""COMPUTED_VALUE"""),"BPD-6527")</f>
        <v>BPD-6527</v>
      </c>
    </row>
    <row r="1202">
      <c r="A1202" s="11" t="str">
        <f>IFERROR(__xludf.DUMMYFUNCTION("""COMPUTED_VALUE"""),"BPD-2118")</f>
        <v>BPD-2118</v>
      </c>
    </row>
    <row r="1203">
      <c r="A1203" s="11" t="str">
        <f>IFERROR(__xludf.DUMMYFUNCTION("""COMPUTED_VALUE"""),"BPD-1358")</f>
        <v>BPD-1358</v>
      </c>
    </row>
    <row r="1204">
      <c r="A1204" s="11" t="str">
        <f>IFERROR(__xludf.DUMMYFUNCTION("""COMPUTED_VALUE"""),"BPC-9727")</f>
        <v>BPC-9727</v>
      </c>
    </row>
    <row r="1205">
      <c r="A1205" s="12" t="str">
        <f>IFERROR(__xludf.DUMMYFUNCTION("""COMPUTED_VALUE"""),"BPC-8851")</f>
        <v>BPC-8851</v>
      </c>
    </row>
    <row r="1206">
      <c r="A1206" s="11" t="str">
        <f>IFERROR(__xludf.DUMMYFUNCTION("""COMPUTED_VALUE"""),"BPC-2122")</f>
        <v>BPC-2122</v>
      </c>
    </row>
    <row r="1207">
      <c r="A1207" s="11" t="str">
        <f>IFERROR(__xludf.DUMMYFUNCTION("""COMPUTED_VALUE"""),"BPC-1701")</f>
        <v>BPC-1701</v>
      </c>
    </row>
    <row r="1208">
      <c r="A1208" s="11" t="str">
        <f>IFERROR(__xludf.DUMMYFUNCTION("""COMPUTED_VALUE"""),"BPC-0955")</f>
        <v>BPC-0955</v>
      </c>
    </row>
    <row r="1209">
      <c r="A1209" s="11" t="str">
        <f>IFERROR(__xludf.DUMMYFUNCTION("""COMPUTED_VALUE"""),"BPC-0290")</f>
        <v>BPC-0290</v>
      </c>
    </row>
    <row r="1210">
      <c r="A1210" s="11" t="str">
        <f>IFERROR(__xludf.DUMMYFUNCTION("""COMPUTED_VALUE"""),"BPB-6926")</f>
        <v>BPB-6926</v>
      </c>
    </row>
    <row r="1211">
      <c r="A1211" s="11" t="str">
        <f>IFERROR(__xludf.DUMMYFUNCTION("""COMPUTED_VALUE"""),"BPB-5083")</f>
        <v>BPB-5083</v>
      </c>
    </row>
    <row r="1212">
      <c r="A1212" s="11" t="str">
        <f>IFERROR(__xludf.DUMMYFUNCTION("""COMPUTED_VALUE"""),"BPB-3236")</f>
        <v>BPB-3236</v>
      </c>
    </row>
    <row r="1213">
      <c r="A1213" s="11" t="str">
        <f>IFERROR(__xludf.DUMMYFUNCTION("""COMPUTED_VALUE"""),"BPA-8633")</f>
        <v>BPA-8633</v>
      </c>
    </row>
    <row r="1214">
      <c r="A1214" s="11" t="str">
        <f>IFERROR(__xludf.DUMMYFUNCTION("""COMPUTED_VALUE"""),"BPA-3712")</f>
        <v>BPA-3712</v>
      </c>
    </row>
    <row r="1215">
      <c r="A1215" s="11" t="str">
        <f>IFERROR(__xludf.DUMMYFUNCTION("""COMPUTED_VALUE"""),"BPA-2893")</f>
        <v>BPA-2893</v>
      </c>
    </row>
    <row r="1216">
      <c r="A1216" s="11" t="str">
        <f>IFERROR(__xludf.DUMMYFUNCTION("""COMPUTED_VALUE"""),"BNZ-7199")</f>
        <v>BNZ-7199</v>
      </c>
    </row>
    <row r="1217">
      <c r="A1217" s="11" t="str">
        <f>IFERROR(__xludf.DUMMYFUNCTION("""COMPUTED_VALUE"""),"BNZ-1908")</f>
        <v>BNZ-1908</v>
      </c>
    </row>
    <row r="1218">
      <c r="A1218" s="11" t="str">
        <f>IFERROR(__xludf.DUMMYFUNCTION("""COMPUTED_VALUE"""),"BNY-9988")</f>
        <v>BNY-9988</v>
      </c>
    </row>
    <row r="1219">
      <c r="A1219" s="11" t="str">
        <f>IFERROR(__xludf.DUMMYFUNCTION("""COMPUTED_VALUE"""),"BNY-9203")</f>
        <v>BNY-9203</v>
      </c>
    </row>
    <row r="1220">
      <c r="A1220" s="11" t="str">
        <f>IFERROR(__xludf.DUMMYFUNCTION("""COMPUTED_VALUE"""),"BNY-9193")</f>
        <v>BNY-9193</v>
      </c>
    </row>
    <row r="1221">
      <c r="A1221" s="11" t="str">
        <f>IFERROR(__xludf.DUMMYFUNCTION("""COMPUTED_VALUE"""),"BNY-7613")</f>
        <v>BNY-7613</v>
      </c>
    </row>
    <row r="1222">
      <c r="A1222" s="11" t="str">
        <f>IFERROR(__xludf.DUMMYFUNCTION("""COMPUTED_VALUE"""),"BNY-7565")</f>
        <v>BNY-7565</v>
      </c>
    </row>
    <row r="1223">
      <c r="A1223" s="11" t="str">
        <f>IFERROR(__xludf.DUMMYFUNCTION("""COMPUTED_VALUE"""),"BNY-6863")</f>
        <v>BNY-6863</v>
      </c>
    </row>
    <row r="1224">
      <c r="A1224" s="11" t="str">
        <f>IFERROR(__xludf.DUMMYFUNCTION("""COMPUTED_VALUE"""),"BNY-5967")</f>
        <v>BNY-5967</v>
      </c>
    </row>
    <row r="1225">
      <c r="A1225" s="11" t="str">
        <f>IFERROR(__xludf.DUMMYFUNCTION("""COMPUTED_VALUE"""),"BNY-5950")</f>
        <v>BNY-5950</v>
      </c>
    </row>
    <row r="1226">
      <c r="A1226" s="11" t="str">
        <f>IFERROR(__xludf.DUMMYFUNCTION("""COMPUTED_VALUE"""),"BNY-5656")</f>
        <v>BNY-5656</v>
      </c>
    </row>
    <row r="1227">
      <c r="A1227" s="12" t="str">
        <f>IFERROR(__xludf.DUMMYFUNCTION("""COMPUTED_VALUE"""),"BNY-0672")</f>
        <v>BNY-0672</v>
      </c>
    </row>
    <row r="1228">
      <c r="A1228" s="11" t="str">
        <f>IFERROR(__xludf.DUMMYFUNCTION("""COMPUTED_VALUE"""),"BNY-0230")</f>
        <v>BNY-0230</v>
      </c>
    </row>
    <row r="1229">
      <c r="A1229" s="11" t="str">
        <f>IFERROR(__xludf.DUMMYFUNCTION("""COMPUTED_VALUE"""),"BNX-6111")</f>
        <v>BNX-6111</v>
      </c>
    </row>
    <row r="1230">
      <c r="A1230" s="11" t="str">
        <f>IFERROR(__xludf.DUMMYFUNCTION("""COMPUTED_VALUE"""),"BNX-5991")</f>
        <v>BNX-5991</v>
      </c>
    </row>
    <row r="1231">
      <c r="A1231" s="11" t="str">
        <f>IFERROR(__xludf.DUMMYFUNCTION("""COMPUTED_VALUE"""),"BNX-5519")</f>
        <v>BNX-5519</v>
      </c>
    </row>
    <row r="1232">
      <c r="A1232" s="11" t="str">
        <f>IFERROR(__xludf.DUMMYFUNCTION("""COMPUTED_VALUE"""),"BNX-5002")</f>
        <v>BNX-5002</v>
      </c>
    </row>
    <row r="1233">
      <c r="A1233" s="11" t="str">
        <f>IFERROR(__xludf.DUMMYFUNCTION("""COMPUTED_VALUE"""),"BNW-2070")</f>
        <v>BNW-2070</v>
      </c>
    </row>
    <row r="1234">
      <c r="A1234" s="11" t="str">
        <f>IFERROR(__xludf.DUMMYFUNCTION("""COMPUTED_VALUE"""),"BNV-7722")</f>
        <v>BNV-7722</v>
      </c>
    </row>
    <row r="1235">
      <c r="A1235" s="11" t="str">
        <f>IFERROR(__xludf.DUMMYFUNCTION("""COMPUTED_VALUE"""),"BNV-6825")</f>
        <v>BNV-6825</v>
      </c>
    </row>
    <row r="1236">
      <c r="A1236" s="11" t="str">
        <f>IFERROR(__xludf.DUMMYFUNCTION("""COMPUTED_VALUE"""),"BNV-3065")</f>
        <v>BNV-3065</v>
      </c>
    </row>
    <row r="1237">
      <c r="A1237" s="11" t="str">
        <f>IFERROR(__xludf.DUMMYFUNCTION("""COMPUTED_VALUE"""),"BNV-2092")</f>
        <v>BNV-2092</v>
      </c>
    </row>
    <row r="1238">
      <c r="A1238" s="11" t="str">
        <f>IFERROR(__xludf.DUMMYFUNCTION("""COMPUTED_VALUE"""),"BNV-1901")</f>
        <v>BNV-1901</v>
      </c>
    </row>
    <row r="1239">
      <c r="A1239" s="11" t="str">
        <f>IFERROR(__xludf.DUMMYFUNCTION("""COMPUTED_VALUE"""),"BNV-1378")</f>
        <v>BNV-1378</v>
      </c>
    </row>
    <row r="1240">
      <c r="A1240" s="11" t="str">
        <f>IFERROR(__xludf.DUMMYFUNCTION("""COMPUTED_VALUE"""),"BNV-0171")</f>
        <v>BNV-0171</v>
      </c>
    </row>
    <row r="1241">
      <c r="A1241" s="11" t="str">
        <f>IFERROR(__xludf.DUMMYFUNCTION("""COMPUTED_VALUE"""),"BNU-8828")</f>
        <v>BNU-8828</v>
      </c>
    </row>
    <row r="1242">
      <c r="A1242" s="11" t="str">
        <f>IFERROR(__xludf.DUMMYFUNCTION("""COMPUTED_VALUE"""),"BNU-8370")</f>
        <v>BNU-8370</v>
      </c>
    </row>
    <row r="1243">
      <c r="A1243" s="11" t="str">
        <f>IFERROR(__xludf.DUMMYFUNCTION("""COMPUTED_VALUE"""),"BNU-3313")</f>
        <v>BNU-3313</v>
      </c>
    </row>
    <row r="1244">
      <c r="A1244" s="11" t="str">
        <f>IFERROR(__xludf.DUMMYFUNCTION("""COMPUTED_VALUE"""),"BNU-2015")</f>
        <v>BNU-2015</v>
      </c>
    </row>
    <row r="1245">
      <c r="A1245" s="11" t="str">
        <f>IFERROR(__xludf.DUMMYFUNCTION("""COMPUTED_VALUE"""),"BNU-0858")</f>
        <v>BNU-0858</v>
      </c>
    </row>
    <row r="1246">
      <c r="A1246" s="11" t="str">
        <f>IFERROR(__xludf.DUMMYFUNCTION("""COMPUTED_VALUE"""),"BNT-9656")</f>
        <v>BNT-9656</v>
      </c>
    </row>
    <row r="1247">
      <c r="A1247" s="11" t="str">
        <f>IFERROR(__xludf.DUMMYFUNCTION("""COMPUTED_VALUE"""),"BNT-9609")</f>
        <v>BNT-9609</v>
      </c>
    </row>
    <row r="1248">
      <c r="A1248" s="11" t="str">
        <f>IFERROR(__xludf.DUMMYFUNCTION("""COMPUTED_VALUE"""),"BNT-2321")</f>
        <v>BNT-2321</v>
      </c>
    </row>
    <row r="1249">
      <c r="A1249" s="11" t="str">
        <f>IFERROR(__xludf.DUMMYFUNCTION("""COMPUTED_VALUE"""),"BNS-8080")</f>
        <v>BNS-8080</v>
      </c>
    </row>
    <row r="1250">
      <c r="A1250" s="11" t="str">
        <f>IFERROR(__xludf.DUMMYFUNCTION("""COMPUTED_VALUE"""),"BNS-7819")</f>
        <v>BNS-7819</v>
      </c>
    </row>
    <row r="1251">
      <c r="A1251" s="11" t="str">
        <f>IFERROR(__xludf.DUMMYFUNCTION("""COMPUTED_VALUE"""),"BNS-5880")</f>
        <v>BNS-5880</v>
      </c>
    </row>
    <row r="1252">
      <c r="A1252" s="11" t="str">
        <f>IFERROR(__xludf.DUMMYFUNCTION("""COMPUTED_VALUE"""),"BNS-5768")</f>
        <v>BNS-5768</v>
      </c>
    </row>
    <row r="1253">
      <c r="A1253" s="11" t="str">
        <f>IFERROR(__xludf.DUMMYFUNCTION("""COMPUTED_VALUE"""),"BNS-2180")</f>
        <v>BNS-2180</v>
      </c>
    </row>
    <row r="1254">
      <c r="A1254" s="11" t="str">
        <f>IFERROR(__xludf.DUMMYFUNCTION("""COMPUTED_VALUE"""),"BNS-1889")</f>
        <v>BNS-1889</v>
      </c>
    </row>
    <row r="1255">
      <c r="A1255" s="11" t="str">
        <f>IFERROR(__xludf.DUMMYFUNCTION("""COMPUTED_VALUE"""),"BNR-9512")</f>
        <v>BNR-9512</v>
      </c>
    </row>
    <row r="1256">
      <c r="A1256" s="11" t="str">
        <f>IFERROR(__xludf.DUMMYFUNCTION("""COMPUTED_VALUE"""),"BNR-8019")</f>
        <v>BNR-8019</v>
      </c>
    </row>
    <row r="1257">
      <c r="A1257" s="11" t="str">
        <f>IFERROR(__xludf.DUMMYFUNCTION("""COMPUTED_VALUE"""),"BNR-0705")</f>
        <v>BNR-0705</v>
      </c>
    </row>
    <row r="1258">
      <c r="A1258" s="11" t="str">
        <f>IFERROR(__xludf.DUMMYFUNCTION("""COMPUTED_VALUE"""),"BNR-0699")</f>
        <v>BNR-0699</v>
      </c>
    </row>
    <row r="1259">
      <c r="A1259" s="11" t="str">
        <f>IFERROR(__xludf.DUMMYFUNCTION("""COMPUTED_VALUE"""),"BNQ-9728")</f>
        <v>BNQ-9728</v>
      </c>
    </row>
    <row r="1260">
      <c r="A1260" s="11" t="str">
        <f>IFERROR(__xludf.DUMMYFUNCTION("""COMPUTED_VALUE"""),"BNQ-8993")</f>
        <v>BNQ-8993</v>
      </c>
    </row>
    <row r="1261">
      <c r="A1261" s="11" t="str">
        <f>IFERROR(__xludf.DUMMYFUNCTION("""COMPUTED_VALUE"""),"BNQ-8182")</f>
        <v>BNQ-8182</v>
      </c>
    </row>
    <row r="1262">
      <c r="A1262" s="11" t="str">
        <f>IFERROR(__xludf.DUMMYFUNCTION("""COMPUTED_VALUE"""),"BNQ-5050")</f>
        <v>BNQ-5050</v>
      </c>
    </row>
    <row r="1263">
      <c r="A1263" s="11" t="str">
        <f>IFERROR(__xludf.DUMMYFUNCTION("""COMPUTED_VALUE"""),"BNQ-5017")</f>
        <v>BNQ-5017</v>
      </c>
    </row>
    <row r="1264">
      <c r="A1264" s="11" t="str">
        <f>IFERROR(__xludf.DUMMYFUNCTION("""COMPUTED_VALUE"""),"BNQ-3722")</f>
        <v>BNQ-3722</v>
      </c>
    </row>
    <row r="1265">
      <c r="A1265" s="11" t="str">
        <f>IFERROR(__xludf.DUMMYFUNCTION("""COMPUTED_VALUE"""),"BNQ-1688")</f>
        <v>BNQ-1688</v>
      </c>
    </row>
    <row r="1266">
      <c r="A1266" s="11" t="str">
        <f>IFERROR(__xludf.DUMMYFUNCTION("""COMPUTED_VALUE"""),"BNQ-0830")</f>
        <v>BNQ-0830</v>
      </c>
    </row>
    <row r="1267">
      <c r="A1267" s="11" t="str">
        <f>IFERROR(__xludf.DUMMYFUNCTION("""COMPUTED_VALUE"""),"BNP-6138")</f>
        <v>BNP-6138</v>
      </c>
    </row>
    <row r="1268">
      <c r="A1268" s="11" t="str">
        <f>IFERROR(__xludf.DUMMYFUNCTION("""COMPUTED_VALUE"""),"BNP-5990")</f>
        <v>BNP-5990</v>
      </c>
    </row>
    <row r="1269">
      <c r="A1269" s="11" t="str">
        <f>IFERROR(__xludf.DUMMYFUNCTION("""COMPUTED_VALUE"""),"BNN-6312")</f>
        <v>BNN-6312</v>
      </c>
    </row>
    <row r="1270">
      <c r="A1270" s="11" t="str">
        <f>IFERROR(__xludf.DUMMYFUNCTION("""COMPUTED_VALUE"""),"BNN-0682")</f>
        <v>BNN-0682</v>
      </c>
    </row>
    <row r="1271">
      <c r="A1271" s="11" t="str">
        <f>IFERROR(__xludf.DUMMYFUNCTION("""COMPUTED_VALUE"""),"BNM-7737")</f>
        <v>BNM-7737</v>
      </c>
    </row>
    <row r="1272">
      <c r="A1272" s="11" t="str">
        <f>IFERROR(__xludf.DUMMYFUNCTION("""COMPUTED_VALUE"""),"BNM-7072")</f>
        <v>BNM-7072</v>
      </c>
    </row>
    <row r="1273">
      <c r="A1273" s="11" t="str">
        <f>IFERROR(__xludf.DUMMYFUNCTION("""COMPUTED_VALUE"""),"BNM-6783")</f>
        <v>BNM-6783</v>
      </c>
    </row>
    <row r="1274">
      <c r="A1274" s="11" t="str">
        <f>IFERROR(__xludf.DUMMYFUNCTION("""COMPUTED_VALUE"""),"BNM-6502")</f>
        <v>BNM-6502</v>
      </c>
    </row>
    <row r="1275">
      <c r="A1275" s="11" t="str">
        <f>IFERROR(__xludf.DUMMYFUNCTION("""COMPUTED_VALUE"""),"BNM-5822")</f>
        <v>BNM-5822</v>
      </c>
    </row>
    <row r="1276">
      <c r="A1276" s="11" t="str">
        <f>IFERROR(__xludf.DUMMYFUNCTION("""COMPUTED_VALUE"""),"BNM-1287")</f>
        <v>BNM-1287</v>
      </c>
    </row>
    <row r="1277">
      <c r="A1277" s="11" t="str">
        <f>IFERROR(__xludf.DUMMYFUNCTION("""COMPUTED_VALUE"""),"BNM-0818")</f>
        <v>BNM-0818</v>
      </c>
    </row>
    <row r="1278">
      <c r="A1278" s="11" t="str">
        <f>IFERROR(__xludf.DUMMYFUNCTION("""COMPUTED_VALUE"""),"BNM-0295")</f>
        <v>BNM-0295</v>
      </c>
    </row>
    <row r="1279">
      <c r="A1279" s="11" t="str">
        <f>IFERROR(__xludf.DUMMYFUNCTION("""COMPUTED_VALUE"""),"BNL-9903")</f>
        <v>BNL-9903</v>
      </c>
    </row>
    <row r="1280">
      <c r="A1280" s="11" t="str">
        <f>IFERROR(__xludf.DUMMYFUNCTION("""COMPUTED_VALUE"""),"BNL-9722")</f>
        <v>BNL-9722</v>
      </c>
    </row>
    <row r="1281">
      <c r="A1281" s="11" t="str">
        <f>IFERROR(__xludf.DUMMYFUNCTION("""COMPUTED_VALUE"""),"BNL-9530")</f>
        <v>BNL-9530</v>
      </c>
    </row>
    <row r="1282">
      <c r="A1282" s="11" t="str">
        <f>IFERROR(__xludf.DUMMYFUNCTION("""COMPUTED_VALUE"""),"BNL-5235")</f>
        <v>BNL-5235</v>
      </c>
    </row>
    <row r="1283">
      <c r="A1283" s="11" t="str">
        <f>IFERROR(__xludf.DUMMYFUNCTION("""COMPUTED_VALUE"""),"BNL-0607")</f>
        <v>BNL-0607</v>
      </c>
    </row>
    <row r="1284">
      <c r="A1284" s="11" t="str">
        <f>IFERROR(__xludf.DUMMYFUNCTION("""COMPUTED_VALUE"""),"BNK-9721")</f>
        <v>BNK-9721</v>
      </c>
    </row>
    <row r="1285">
      <c r="A1285" s="11" t="str">
        <f>IFERROR(__xludf.DUMMYFUNCTION("""COMPUTED_VALUE"""),"BNK-9207")</f>
        <v>BNK-9207</v>
      </c>
    </row>
    <row r="1286">
      <c r="A1286" s="11" t="str">
        <f>IFERROR(__xludf.DUMMYFUNCTION("""COMPUTED_VALUE"""),"BNK-8873")</f>
        <v>BNK-8873</v>
      </c>
    </row>
    <row r="1287">
      <c r="A1287" s="11" t="str">
        <f>IFERROR(__xludf.DUMMYFUNCTION("""COMPUTED_VALUE"""),"BNK-8833")</f>
        <v>BNK-8833</v>
      </c>
    </row>
    <row r="1288">
      <c r="A1288" s="11" t="str">
        <f>IFERROR(__xludf.DUMMYFUNCTION("""COMPUTED_VALUE"""),"BNK-8593")</f>
        <v>BNK-8593</v>
      </c>
    </row>
    <row r="1289">
      <c r="A1289" s="11" t="str">
        <f>IFERROR(__xludf.DUMMYFUNCTION("""COMPUTED_VALUE"""),"BNK-6110")</f>
        <v>BNK-6110</v>
      </c>
    </row>
    <row r="1290">
      <c r="A1290" s="11" t="str">
        <f>IFERROR(__xludf.DUMMYFUNCTION("""COMPUTED_VALUE"""),"BNK-5265")</f>
        <v>BNK-5265</v>
      </c>
    </row>
    <row r="1291">
      <c r="A1291" s="11" t="str">
        <f>IFERROR(__xludf.DUMMYFUNCTION("""COMPUTED_VALUE"""),"BNK-2777")</f>
        <v>BNK-2777</v>
      </c>
    </row>
    <row r="1292">
      <c r="A1292" s="11" t="str">
        <f>IFERROR(__xludf.DUMMYFUNCTION("""COMPUTED_VALUE"""),"BNK-1301")</f>
        <v>BNK-1301</v>
      </c>
    </row>
    <row r="1293">
      <c r="A1293" s="11" t="str">
        <f>IFERROR(__xludf.DUMMYFUNCTION("""COMPUTED_VALUE"""),"BNK-1161")</f>
        <v>BNK-1161</v>
      </c>
    </row>
    <row r="1294">
      <c r="A1294" s="11" t="str">
        <f>IFERROR(__xludf.DUMMYFUNCTION("""COMPUTED_VALUE"""),"BNJ-9102")</f>
        <v>BNJ-9102</v>
      </c>
    </row>
    <row r="1295">
      <c r="A1295" s="11" t="str">
        <f>IFERROR(__xludf.DUMMYFUNCTION("""COMPUTED_VALUE"""),"BNJ-8910")</f>
        <v>BNJ-8910</v>
      </c>
    </row>
    <row r="1296">
      <c r="A1296" s="11" t="str">
        <f>IFERROR(__xludf.DUMMYFUNCTION("""COMPUTED_VALUE"""),"BNJ-6991")</f>
        <v>BNJ-6991</v>
      </c>
    </row>
    <row r="1297">
      <c r="A1297" s="11" t="str">
        <f>IFERROR(__xludf.DUMMYFUNCTION("""COMPUTED_VALUE"""),"BNJ-6371")</f>
        <v>BNJ-6371</v>
      </c>
    </row>
    <row r="1298">
      <c r="A1298" s="11" t="str">
        <f>IFERROR(__xludf.DUMMYFUNCTION("""COMPUTED_VALUE"""),"BNJ-5928")</f>
        <v>BNJ-5928</v>
      </c>
    </row>
    <row r="1299">
      <c r="A1299" s="11" t="str">
        <f>IFERROR(__xludf.DUMMYFUNCTION("""COMPUTED_VALUE"""),"BNJ-2032")</f>
        <v>BNJ-2032</v>
      </c>
    </row>
    <row r="1300">
      <c r="A1300" s="11" t="str">
        <f>IFERROR(__xludf.DUMMYFUNCTION("""COMPUTED_VALUE"""),"BNJ-1818")</f>
        <v>BNJ-1818</v>
      </c>
    </row>
    <row r="1301">
      <c r="A1301" s="11" t="str">
        <f>IFERROR(__xludf.DUMMYFUNCTION("""COMPUTED_VALUE"""),"BNJ-0822")</f>
        <v>BNJ-0822</v>
      </c>
    </row>
    <row r="1302">
      <c r="A1302" s="11" t="str">
        <f>IFERROR(__xludf.DUMMYFUNCTION("""COMPUTED_VALUE"""),"BNJ-0537")</f>
        <v>BNJ-0537</v>
      </c>
    </row>
    <row r="1303">
      <c r="A1303" s="11" t="str">
        <f>IFERROR(__xludf.DUMMYFUNCTION("""COMPUTED_VALUE"""),"BNH-9203")</f>
        <v>BNH-9203</v>
      </c>
    </row>
    <row r="1304">
      <c r="A1304" s="11" t="str">
        <f>IFERROR(__xludf.DUMMYFUNCTION("""COMPUTED_VALUE"""),"BNH-7721")</f>
        <v>BNH-7721</v>
      </c>
    </row>
    <row r="1305">
      <c r="A1305" s="11" t="str">
        <f>IFERROR(__xludf.DUMMYFUNCTION("""COMPUTED_VALUE"""),"BNH-7257")</f>
        <v>BNH-7257</v>
      </c>
    </row>
    <row r="1306">
      <c r="A1306" s="11" t="str">
        <f>IFERROR(__xludf.DUMMYFUNCTION("""COMPUTED_VALUE"""),"BNH-6797")</f>
        <v>BNH-6797</v>
      </c>
    </row>
    <row r="1307">
      <c r="A1307" s="11" t="str">
        <f>IFERROR(__xludf.DUMMYFUNCTION("""COMPUTED_VALUE"""),"BNH-6078")</f>
        <v>BNH-6078</v>
      </c>
    </row>
    <row r="1308">
      <c r="A1308" s="11" t="str">
        <f>IFERROR(__xludf.DUMMYFUNCTION("""COMPUTED_VALUE"""),"BNH-5820")</f>
        <v>BNH-5820</v>
      </c>
    </row>
    <row r="1309">
      <c r="A1309" s="11" t="str">
        <f>IFERROR(__xludf.DUMMYFUNCTION("""COMPUTED_VALUE"""),"BNH-5657")</f>
        <v>BNH-5657</v>
      </c>
    </row>
    <row r="1310">
      <c r="A1310" s="11" t="str">
        <f>IFERROR(__xludf.DUMMYFUNCTION("""COMPUTED_VALUE"""),"BNH-3680")</f>
        <v>BNH-3680</v>
      </c>
    </row>
    <row r="1311">
      <c r="A1311" s="11" t="str">
        <f>IFERROR(__xludf.DUMMYFUNCTION("""COMPUTED_VALUE"""),"BNH-1272")</f>
        <v>BNH-1272</v>
      </c>
    </row>
    <row r="1312">
      <c r="A1312" s="11" t="str">
        <f>IFERROR(__xludf.DUMMYFUNCTION("""COMPUTED_VALUE"""),"BNG-8260")</f>
        <v>BNG-8260</v>
      </c>
    </row>
    <row r="1313">
      <c r="A1313" s="11" t="str">
        <f>IFERROR(__xludf.DUMMYFUNCTION("""COMPUTED_VALUE"""),"BNG-7673")</f>
        <v>BNG-7673</v>
      </c>
    </row>
    <row r="1314">
      <c r="A1314" s="11" t="str">
        <f>IFERROR(__xludf.DUMMYFUNCTION("""COMPUTED_VALUE"""),"BNG-7503")</f>
        <v>BNG-7503</v>
      </c>
    </row>
    <row r="1315">
      <c r="A1315" s="11" t="str">
        <f>IFERROR(__xludf.DUMMYFUNCTION("""COMPUTED_VALUE"""),"BNG-6719")</f>
        <v>BNG-6719</v>
      </c>
    </row>
    <row r="1316">
      <c r="A1316" s="11" t="str">
        <f>IFERROR(__xludf.DUMMYFUNCTION("""COMPUTED_VALUE"""),"BNG-3173")</f>
        <v>BNG-3173</v>
      </c>
    </row>
    <row r="1317">
      <c r="A1317" s="11" t="str">
        <f>IFERROR(__xludf.DUMMYFUNCTION("""COMPUTED_VALUE"""),"BNG-2652")</f>
        <v>BNG-2652</v>
      </c>
    </row>
    <row r="1318">
      <c r="A1318" s="11" t="str">
        <f>IFERROR(__xludf.DUMMYFUNCTION("""COMPUTED_VALUE"""),"BNF-8153")</f>
        <v>BNF-8153</v>
      </c>
    </row>
    <row r="1319">
      <c r="A1319" s="11" t="str">
        <f>IFERROR(__xludf.DUMMYFUNCTION("""COMPUTED_VALUE"""),"BNF-6997")</f>
        <v>BNF-6997</v>
      </c>
    </row>
    <row r="1320">
      <c r="A1320" s="11" t="str">
        <f>IFERROR(__xludf.DUMMYFUNCTION("""COMPUTED_VALUE"""),"BNF-0918")</f>
        <v>BNF-0918</v>
      </c>
    </row>
    <row r="1321">
      <c r="A1321" s="11" t="str">
        <f>IFERROR(__xludf.DUMMYFUNCTION("""COMPUTED_VALUE"""),"BNF-0859")</f>
        <v>BNF-0859</v>
      </c>
    </row>
    <row r="1322">
      <c r="A1322" s="11" t="str">
        <f>IFERROR(__xludf.DUMMYFUNCTION("""COMPUTED_VALUE"""),"BNE-7697")</f>
        <v>BNE-7697</v>
      </c>
    </row>
    <row r="1323">
      <c r="A1323" s="11" t="str">
        <f>IFERROR(__xludf.DUMMYFUNCTION("""COMPUTED_VALUE"""),"BNE-2202")</f>
        <v>BNE-2202</v>
      </c>
    </row>
    <row r="1324">
      <c r="A1324" s="11" t="str">
        <f>IFERROR(__xludf.DUMMYFUNCTION("""COMPUTED_VALUE"""),"BNE-2162")</f>
        <v>BNE-2162</v>
      </c>
    </row>
    <row r="1325">
      <c r="A1325" s="11" t="str">
        <f>IFERROR(__xludf.DUMMYFUNCTION("""COMPUTED_VALUE"""),"BNE-1521")</f>
        <v>BNE-1521</v>
      </c>
    </row>
    <row r="1326">
      <c r="A1326" s="11" t="str">
        <f>IFERROR(__xludf.DUMMYFUNCTION("""COMPUTED_VALUE"""),"BNE-0825")</f>
        <v>BNE-0825</v>
      </c>
    </row>
    <row r="1327">
      <c r="A1327" s="11" t="str">
        <f>IFERROR(__xludf.DUMMYFUNCTION("""COMPUTED_VALUE"""),"BNE-0780")</f>
        <v>BNE-0780</v>
      </c>
    </row>
    <row r="1328">
      <c r="A1328" s="11" t="str">
        <f>IFERROR(__xludf.DUMMYFUNCTION("""COMPUTED_VALUE"""),"BNE-0751")</f>
        <v>BNE-0751</v>
      </c>
    </row>
    <row r="1329">
      <c r="A1329" s="11" t="str">
        <f>IFERROR(__xludf.DUMMYFUNCTION("""COMPUTED_VALUE"""),"BND-6855")</f>
        <v>BND-6855</v>
      </c>
    </row>
    <row r="1330">
      <c r="A1330" s="11" t="str">
        <f>IFERROR(__xludf.DUMMYFUNCTION("""COMPUTED_VALUE"""),"BND-6563")</f>
        <v>BND-6563</v>
      </c>
    </row>
    <row r="1331">
      <c r="A1331" s="11" t="str">
        <f>IFERROR(__xludf.DUMMYFUNCTION("""COMPUTED_VALUE"""),"BND-5280")</f>
        <v>BND-5280</v>
      </c>
    </row>
    <row r="1332">
      <c r="A1332" s="11" t="str">
        <f>IFERROR(__xludf.DUMMYFUNCTION("""COMPUTED_VALUE"""),"BND-2538")</f>
        <v>BND-2538</v>
      </c>
    </row>
    <row r="1333">
      <c r="A1333" s="11" t="str">
        <f>IFERROR(__xludf.DUMMYFUNCTION("""COMPUTED_VALUE"""),"BND-0993")</f>
        <v>BND-0993</v>
      </c>
    </row>
    <row r="1334">
      <c r="A1334" s="11" t="str">
        <f>IFERROR(__xludf.DUMMYFUNCTION("""COMPUTED_VALUE"""),"BNC-8682")</f>
        <v>BNC-8682</v>
      </c>
    </row>
    <row r="1335">
      <c r="A1335" s="11" t="str">
        <f>IFERROR(__xludf.DUMMYFUNCTION("""COMPUTED_VALUE"""),"BNC-5362")</f>
        <v>BNC-5362</v>
      </c>
    </row>
    <row r="1336">
      <c r="A1336" s="11" t="str">
        <f>IFERROR(__xludf.DUMMYFUNCTION("""COMPUTED_VALUE"""),"BNC-5211")</f>
        <v>BNC-5211</v>
      </c>
    </row>
    <row r="1337">
      <c r="A1337" s="12" t="str">
        <f>IFERROR(__xludf.DUMMYFUNCTION("""COMPUTED_VALUE"""),"BNC-3109")</f>
        <v>BNC-3109</v>
      </c>
    </row>
    <row r="1338">
      <c r="A1338" s="11" t="str">
        <f>IFERROR(__xludf.DUMMYFUNCTION("""COMPUTED_VALUE"""),"BNC-1098")</f>
        <v>BNC-1098</v>
      </c>
    </row>
    <row r="1339">
      <c r="A1339" s="11" t="str">
        <f>IFERROR(__xludf.DUMMYFUNCTION("""COMPUTED_VALUE"""),"BNB-9939")</f>
        <v>BNB-9939</v>
      </c>
    </row>
    <row r="1340">
      <c r="A1340" s="11" t="str">
        <f>IFERROR(__xludf.DUMMYFUNCTION("""COMPUTED_VALUE"""),"BNB-9811")</f>
        <v>BNB-9811</v>
      </c>
    </row>
    <row r="1341">
      <c r="A1341" s="11" t="str">
        <f>IFERROR(__xludf.DUMMYFUNCTION("""COMPUTED_VALUE"""),"BNB-5085")</f>
        <v>BNB-5085</v>
      </c>
    </row>
    <row r="1342">
      <c r="A1342" s="11" t="str">
        <f>IFERROR(__xludf.DUMMYFUNCTION("""COMPUTED_VALUE"""),"BNA-9626")</f>
        <v>BNA-9626</v>
      </c>
    </row>
    <row r="1343">
      <c r="A1343" s="11" t="str">
        <f>IFERROR(__xludf.DUMMYFUNCTION("""COMPUTED_VALUE"""),"BNA-8790")</f>
        <v>BNA-8790</v>
      </c>
    </row>
    <row r="1344">
      <c r="A1344" s="11" t="str">
        <f>IFERROR(__xludf.DUMMYFUNCTION("""COMPUTED_VALUE"""),"BMZ-5970")</f>
        <v>BMZ-5970</v>
      </c>
    </row>
    <row r="1345">
      <c r="A1345" s="11" t="str">
        <f>IFERROR(__xludf.DUMMYFUNCTION("""COMPUTED_VALUE"""),"BMZ-5129")</f>
        <v>BMZ-5129</v>
      </c>
    </row>
    <row r="1346">
      <c r="A1346" s="11" t="str">
        <f>IFERROR(__xludf.DUMMYFUNCTION("""COMPUTED_VALUE"""),"BMZ-2912")</f>
        <v>BMZ-2912</v>
      </c>
    </row>
    <row r="1347">
      <c r="A1347" s="11" t="str">
        <f>IFERROR(__xludf.DUMMYFUNCTION("""COMPUTED_VALUE"""),"BMY-9735")</f>
        <v>BMY-9735</v>
      </c>
    </row>
    <row r="1348">
      <c r="A1348" s="11" t="str">
        <f>IFERROR(__xludf.DUMMYFUNCTION("""COMPUTED_VALUE"""),"BMY-3512")</f>
        <v>BMY-3512</v>
      </c>
    </row>
    <row r="1349">
      <c r="A1349" s="11" t="str">
        <f>IFERROR(__xludf.DUMMYFUNCTION("""COMPUTED_VALUE"""),"BMY-1953")</f>
        <v>BMY-1953</v>
      </c>
    </row>
    <row r="1350">
      <c r="A1350" s="11" t="str">
        <f>IFERROR(__xludf.DUMMYFUNCTION("""COMPUTED_VALUE"""),"BMY-1319")</f>
        <v>BMY-1319</v>
      </c>
    </row>
    <row r="1351">
      <c r="A1351" s="11" t="str">
        <f>IFERROR(__xludf.DUMMYFUNCTION("""COMPUTED_VALUE"""),"BMY-0650")</f>
        <v>BMY-0650</v>
      </c>
    </row>
    <row r="1352">
      <c r="A1352" s="11" t="str">
        <f>IFERROR(__xludf.DUMMYFUNCTION("""COMPUTED_VALUE"""),"BMX-8025")</f>
        <v>BMX-8025</v>
      </c>
    </row>
    <row r="1353">
      <c r="A1353" s="11" t="str">
        <f>IFERROR(__xludf.DUMMYFUNCTION("""COMPUTED_VALUE"""),"BMX-3885")</f>
        <v>BMX-3885</v>
      </c>
    </row>
    <row r="1354">
      <c r="A1354" s="11" t="str">
        <f>IFERROR(__xludf.DUMMYFUNCTION("""COMPUTED_VALUE"""),"BMX-3838")</f>
        <v>BMX-3838</v>
      </c>
    </row>
    <row r="1355">
      <c r="A1355" s="11" t="str">
        <f>IFERROR(__xludf.DUMMYFUNCTION("""COMPUTED_VALUE"""),"BMX-3119")</f>
        <v>BMX-3119</v>
      </c>
    </row>
    <row r="1356">
      <c r="A1356" s="11" t="str">
        <f>IFERROR(__xludf.DUMMYFUNCTION("""COMPUTED_VALUE"""),"BMX-1192")</f>
        <v>BMX-1192</v>
      </c>
    </row>
    <row r="1357">
      <c r="A1357" s="11" t="str">
        <f>IFERROR(__xludf.DUMMYFUNCTION("""COMPUTED_VALUE"""),"BMV-9720")</f>
        <v>BMV-9720</v>
      </c>
    </row>
    <row r="1358">
      <c r="A1358" s="11" t="str">
        <f>IFERROR(__xludf.DUMMYFUNCTION("""COMPUTED_VALUE"""),"BMV-7991")</f>
        <v>BMV-7991</v>
      </c>
    </row>
    <row r="1359">
      <c r="A1359" s="11" t="str">
        <f>IFERROR(__xludf.DUMMYFUNCTION("""COMPUTED_VALUE"""),"BMV-3925")</f>
        <v>BMV-3925</v>
      </c>
    </row>
    <row r="1360">
      <c r="A1360" s="11" t="str">
        <f>IFERROR(__xludf.DUMMYFUNCTION("""COMPUTED_VALUE"""),"BMV-1386")</f>
        <v>BMV-1386</v>
      </c>
    </row>
    <row r="1361">
      <c r="A1361" s="11" t="str">
        <f>IFERROR(__xludf.DUMMYFUNCTION("""COMPUTED_VALUE"""),"BMU-9773")</f>
        <v>BMU-9773</v>
      </c>
    </row>
    <row r="1362">
      <c r="A1362" s="11" t="str">
        <f>IFERROR(__xludf.DUMMYFUNCTION("""COMPUTED_VALUE"""),"BMU-8956")</f>
        <v>BMU-8956</v>
      </c>
    </row>
    <row r="1363">
      <c r="A1363" s="11" t="str">
        <f>IFERROR(__xludf.DUMMYFUNCTION("""COMPUTED_VALUE"""),"BMU-8802")</f>
        <v>BMU-8802</v>
      </c>
    </row>
    <row r="1364">
      <c r="A1364" s="11" t="str">
        <f>IFERROR(__xludf.DUMMYFUNCTION("""COMPUTED_VALUE"""),"BMU-6899")</f>
        <v>BMU-6899</v>
      </c>
    </row>
    <row r="1365">
      <c r="A1365" s="11" t="str">
        <f>IFERROR(__xludf.DUMMYFUNCTION("""COMPUTED_VALUE"""),"BMU-2980")</f>
        <v>BMU-2980</v>
      </c>
    </row>
    <row r="1366">
      <c r="A1366" s="11" t="str">
        <f>IFERROR(__xludf.DUMMYFUNCTION("""COMPUTED_VALUE"""),"BMU-0909")</f>
        <v>BMU-0909</v>
      </c>
    </row>
    <row r="1367">
      <c r="A1367" s="11" t="str">
        <f>IFERROR(__xludf.DUMMYFUNCTION("""COMPUTED_VALUE"""),"BMT-9191")</f>
        <v>BMT-9191</v>
      </c>
    </row>
    <row r="1368">
      <c r="A1368" s="11" t="str">
        <f>IFERROR(__xludf.DUMMYFUNCTION("""COMPUTED_VALUE"""),"BMT-7130")</f>
        <v>BMT-7130</v>
      </c>
    </row>
    <row r="1369">
      <c r="A1369" s="11" t="str">
        <f>IFERROR(__xludf.DUMMYFUNCTION("""COMPUTED_VALUE"""),"BMT-6675")</f>
        <v>BMT-6675</v>
      </c>
    </row>
    <row r="1370">
      <c r="A1370" s="11" t="str">
        <f>IFERROR(__xludf.DUMMYFUNCTION("""COMPUTED_VALUE"""),"BMT-5879")</f>
        <v>BMT-5879</v>
      </c>
    </row>
    <row r="1371">
      <c r="A1371" s="11" t="str">
        <f>IFERROR(__xludf.DUMMYFUNCTION("""COMPUTED_VALUE"""),"BMT-3672")</f>
        <v>BMT-3672</v>
      </c>
    </row>
    <row r="1372">
      <c r="A1372" s="11" t="str">
        <f>IFERROR(__xludf.DUMMYFUNCTION("""COMPUTED_VALUE"""),"BMT-3552")</f>
        <v>BMT-3552</v>
      </c>
    </row>
    <row r="1373">
      <c r="A1373" s="11" t="str">
        <f>IFERROR(__xludf.DUMMYFUNCTION("""COMPUTED_VALUE"""),"BMT-2958")</f>
        <v>BMT-2958</v>
      </c>
    </row>
    <row r="1374">
      <c r="A1374" s="11" t="str">
        <f>IFERROR(__xludf.DUMMYFUNCTION("""COMPUTED_VALUE"""),"BMT-2933")</f>
        <v>BMT-2933</v>
      </c>
    </row>
    <row r="1375">
      <c r="A1375" s="11" t="str">
        <f>IFERROR(__xludf.DUMMYFUNCTION("""COMPUTED_VALUE"""),"BMT-0879")</f>
        <v>BMT-0879</v>
      </c>
    </row>
    <row r="1376">
      <c r="A1376" s="11" t="str">
        <f>IFERROR(__xludf.DUMMYFUNCTION("""COMPUTED_VALUE"""),"BMS-5756")</f>
        <v>BMS-5756</v>
      </c>
    </row>
    <row r="1377">
      <c r="A1377" s="11" t="str">
        <f>IFERROR(__xludf.DUMMYFUNCTION("""COMPUTED_VALUE"""),"BMS-2820")</f>
        <v>BMS-2820</v>
      </c>
    </row>
    <row r="1378">
      <c r="A1378" s="11" t="str">
        <f>IFERROR(__xludf.DUMMYFUNCTION("""COMPUTED_VALUE"""),"BMR-9783")</f>
        <v>BMR-9783</v>
      </c>
    </row>
    <row r="1379">
      <c r="A1379" s="11" t="str">
        <f>IFERROR(__xludf.DUMMYFUNCTION("""COMPUTED_VALUE"""),"BMR-8986")</f>
        <v>BMR-8986</v>
      </c>
    </row>
    <row r="1380">
      <c r="A1380" s="11" t="str">
        <f>IFERROR(__xludf.DUMMYFUNCTION("""COMPUTED_VALUE"""),"BMR-8326")</f>
        <v>BMR-8326</v>
      </c>
    </row>
    <row r="1381">
      <c r="A1381" s="11" t="str">
        <f>IFERROR(__xludf.DUMMYFUNCTION("""COMPUTED_VALUE"""),"BMR-8319")</f>
        <v>BMR-8319</v>
      </c>
    </row>
    <row r="1382">
      <c r="A1382" s="11" t="str">
        <f>IFERROR(__xludf.DUMMYFUNCTION("""COMPUTED_VALUE"""),"BMR-7090")</f>
        <v>BMR-7090</v>
      </c>
    </row>
    <row r="1383">
      <c r="A1383" s="11" t="str">
        <f>IFERROR(__xludf.DUMMYFUNCTION("""COMPUTED_VALUE"""),"BMR-5358")</f>
        <v>BMR-5358</v>
      </c>
    </row>
    <row r="1384">
      <c r="A1384" s="11" t="str">
        <f>IFERROR(__xludf.DUMMYFUNCTION("""COMPUTED_VALUE"""),"BMR-3930")</f>
        <v>BMR-3930</v>
      </c>
    </row>
    <row r="1385">
      <c r="A1385" s="11" t="str">
        <f>IFERROR(__xludf.DUMMYFUNCTION("""COMPUTED_VALUE"""),"BMR-1225")</f>
        <v>BMR-1225</v>
      </c>
    </row>
    <row r="1386">
      <c r="A1386" s="11" t="str">
        <f>IFERROR(__xludf.DUMMYFUNCTION("""COMPUTED_VALUE"""),"BMR-0521")</f>
        <v>BMR-0521</v>
      </c>
    </row>
    <row r="1387">
      <c r="A1387" s="11" t="str">
        <f>IFERROR(__xludf.DUMMYFUNCTION("""COMPUTED_VALUE"""),"BMQ-9117")</f>
        <v>BMQ-9117</v>
      </c>
    </row>
    <row r="1388">
      <c r="A1388" s="12" t="str">
        <f>IFERROR(__xludf.DUMMYFUNCTION("""COMPUTED_VALUE"""),"BMQ-8282")</f>
        <v>BMQ-8282</v>
      </c>
    </row>
    <row r="1389">
      <c r="A1389" s="11" t="str">
        <f>IFERROR(__xludf.DUMMYFUNCTION("""COMPUTED_VALUE"""),"BMQ-6578")</f>
        <v>BMQ-6578</v>
      </c>
    </row>
    <row r="1390">
      <c r="A1390" s="11" t="str">
        <f>IFERROR(__xludf.DUMMYFUNCTION("""COMPUTED_VALUE"""),"BMQ-6307")</f>
        <v>BMQ-6307</v>
      </c>
    </row>
    <row r="1391">
      <c r="A1391" s="11" t="str">
        <f>IFERROR(__xludf.DUMMYFUNCTION("""COMPUTED_VALUE"""),"BMQ-2703")</f>
        <v>BMQ-2703</v>
      </c>
    </row>
    <row r="1392">
      <c r="A1392" s="11" t="str">
        <f>IFERROR(__xludf.DUMMYFUNCTION("""COMPUTED_VALUE"""),"BMQ-0121")</f>
        <v>BMQ-0121</v>
      </c>
    </row>
    <row r="1393">
      <c r="A1393" s="11" t="str">
        <f>IFERROR(__xludf.DUMMYFUNCTION("""COMPUTED_VALUE"""),"BMP-9603")</f>
        <v>BMP-9603</v>
      </c>
    </row>
    <row r="1394">
      <c r="A1394" s="11" t="str">
        <f>IFERROR(__xludf.DUMMYFUNCTION("""COMPUTED_VALUE"""),"BMP-8321")</f>
        <v>BMP-8321</v>
      </c>
    </row>
    <row r="1395">
      <c r="A1395" s="11" t="str">
        <f>IFERROR(__xludf.DUMMYFUNCTION("""COMPUTED_VALUE"""),"BMP-8270")</f>
        <v>BMP-8270</v>
      </c>
    </row>
    <row r="1396">
      <c r="A1396" s="11" t="str">
        <f>IFERROR(__xludf.DUMMYFUNCTION("""COMPUTED_VALUE"""),"BMP-6687")</f>
        <v>BMP-6687</v>
      </c>
    </row>
    <row r="1397">
      <c r="A1397" s="11" t="str">
        <f>IFERROR(__xludf.DUMMYFUNCTION("""COMPUTED_VALUE"""),"BMP-3663")</f>
        <v>BMP-3663</v>
      </c>
    </row>
    <row r="1398">
      <c r="A1398" s="11" t="str">
        <f>IFERROR(__xludf.DUMMYFUNCTION("""COMPUTED_VALUE"""),"BMP-3033")</f>
        <v>BMP-3033</v>
      </c>
    </row>
    <row r="1399">
      <c r="A1399" s="11" t="str">
        <f>IFERROR(__xludf.DUMMYFUNCTION("""COMPUTED_VALUE"""),"BMN-9799")</f>
        <v>BMN-9799</v>
      </c>
    </row>
    <row r="1400">
      <c r="A1400" s="11" t="str">
        <f>IFERROR(__xludf.DUMMYFUNCTION("""COMPUTED_VALUE"""),"BMN-1131")</f>
        <v>BMN-1131</v>
      </c>
    </row>
    <row r="1401">
      <c r="A1401" s="11" t="str">
        <f>IFERROR(__xludf.DUMMYFUNCTION("""COMPUTED_VALUE"""),"BMM-7963")</f>
        <v>BMM-7963</v>
      </c>
    </row>
    <row r="1402">
      <c r="A1402" s="11" t="str">
        <f>IFERROR(__xludf.DUMMYFUNCTION("""COMPUTED_VALUE"""),"BMM-5930")</f>
        <v>BMM-5930</v>
      </c>
    </row>
    <row r="1403">
      <c r="A1403" s="11" t="str">
        <f>IFERROR(__xludf.DUMMYFUNCTION("""COMPUTED_VALUE"""),"BMM-5812")</f>
        <v>BMM-5812</v>
      </c>
    </row>
    <row r="1404">
      <c r="A1404" s="11" t="str">
        <f>IFERROR(__xludf.DUMMYFUNCTION("""COMPUTED_VALUE"""),"BMM-2590")</f>
        <v>BMM-2590</v>
      </c>
    </row>
    <row r="1405">
      <c r="A1405" s="11" t="str">
        <f>IFERROR(__xludf.DUMMYFUNCTION("""COMPUTED_VALUE"""),"BMM-1806")</f>
        <v>BMM-1806</v>
      </c>
    </row>
    <row r="1406">
      <c r="A1406" s="11" t="str">
        <f>IFERROR(__xludf.DUMMYFUNCTION("""COMPUTED_VALUE"""),"BML-9665")</f>
        <v>BML-9665</v>
      </c>
    </row>
    <row r="1407">
      <c r="A1407" s="11" t="str">
        <f>IFERROR(__xludf.DUMMYFUNCTION("""COMPUTED_VALUE"""),"BML-6975")</f>
        <v>BML-6975</v>
      </c>
    </row>
    <row r="1408">
      <c r="A1408" s="11" t="str">
        <f>IFERROR(__xludf.DUMMYFUNCTION("""COMPUTED_VALUE"""),"BML-1833")</f>
        <v>BML-1833</v>
      </c>
    </row>
    <row r="1409">
      <c r="A1409" s="11" t="str">
        <f>IFERROR(__xludf.DUMMYFUNCTION("""COMPUTED_VALUE"""),"BML-0708")</f>
        <v>BML-0708</v>
      </c>
    </row>
    <row r="1410">
      <c r="A1410" s="11" t="str">
        <f>IFERROR(__xludf.DUMMYFUNCTION("""COMPUTED_VALUE"""),"BMK-6903")</f>
        <v>BMK-6903</v>
      </c>
    </row>
    <row r="1411">
      <c r="A1411" s="11" t="str">
        <f>IFERROR(__xludf.DUMMYFUNCTION("""COMPUTED_VALUE"""),"BMK-5955")</f>
        <v>BMK-5955</v>
      </c>
    </row>
    <row r="1412">
      <c r="A1412" s="11" t="str">
        <f>IFERROR(__xludf.DUMMYFUNCTION("""COMPUTED_VALUE"""),"BMK-5585")</f>
        <v>BMK-5585</v>
      </c>
    </row>
    <row r="1413">
      <c r="A1413" s="11" t="str">
        <f>IFERROR(__xludf.DUMMYFUNCTION("""COMPUTED_VALUE"""),"BMK-3171")</f>
        <v>BMK-3171</v>
      </c>
    </row>
    <row r="1414">
      <c r="A1414" s="11" t="str">
        <f>IFERROR(__xludf.DUMMYFUNCTION("""COMPUTED_VALUE"""),"BMK-2351")</f>
        <v>BMK-2351</v>
      </c>
    </row>
    <row r="1415">
      <c r="A1415" s="11" t="str">
        <f>IFERROR(__xludf.DUMMYFUNCTION("""COMPUTED_VALUE"""),"BMJ-8713")</f>
        <v>BMJ-8713</v>
      </c>
    </row>
    <row r="1416">
      <c r="A1416" s="11" t="str">
        <f>IFERROR(__xludf.DUMMYFUNCTION("""COMPUTED_VALUE"""),"BMJ-6307")</f>
        <v>BMJ-6307</v>
      </c>
    </row>
    <row r="1417">
      <c r="A1417" s="11" t="str">
        <f>IFERROR(__xludf.DUMMYFUNCTION("""COMPUTED_VALUE"""),"BMJ-6123")</f>
        <v>BMJ-6123</v>
      </c>
    </row>
    <row r="1418">
      <c r="A1418" s="11" t="str">
        <f>IFERROR(__xludf.DUMMYFUNCTION("""COMPUTED_VALUE"""),"BMJ-5957")</f>
        <v>BMJ-5957</v>
      </c>
    </row>
    <row r="1419">
      <c r="A1419" s="12" t="str">
        <f>IFERROR(__xludf.DUMMYFUNCTION("""COMPUTED_VALUE"""),"BMJ-2797")</f>
        <v>BMJ-2797</v>
      </c>
    </row>
    <row r="1420">
      <c r="A1420" s="11" t="str">
        <f>IFERROR(__xludf.DUMMYFUNCTION("""COMPUTED_VALUE"""),"BMJ-0860")</f>
        <v>BMJ-0860</v>
      </c>
    </row>
    <row r="1421">
      <c r="A1421" s="11" t="str">
        <f>IFERROR(__xludf.DUMMYFUNCTION("""COMPUTED_VALUE"""),"BMH-7878")</f>
        <v>BMH-7878</v>
      </c>
    </row>
    <row r="1422">
      <c r="A1422" s="11" t="str">
        <f>IFERROR(__xludf.DUMMYFUNCTION("""COMPUTED_VALUE"""),"BMH-6051")</f>
        <v>BMH-6051</v>
      </c>
    </row>
    <row r="1423">
      <c r="A1423" s="11" t="str">
        <f>IFERROR(__xludf.DUMMYFUNCTION("""COMPUTED_VALUE"""),"BMH-5520")</f>
        <v>BMH-5520</v>
      </c>
    </row>
    <row r="1424">
      <c r="A1424" s="11" t="str">
        <f>IFERROR(__xludf.DUMMYFUNCTION("""COMPUTED_VALUE"""),"BMH-3722")</f>
        <v>BMH-3722</v>
      </c>
    </row>
    <row r="1425">
      <c r="A1425" s="11" t="str">
        <f>IFERROR(__xludf.DUMMYFUNCTION("""COMPUTED_VALUE"""),"BMH-3013")</f>
        <v>BMH-3013</v>
      </c>
    </row>
    <row r="1426">
      <c r="A1426" s="11" t="str">
        <f>IFERROR(__xludf.DUMMYFUNCTION("""COMPUTED_VALUE"""),"BMH-2075")</f>
        <v>BMH-2075</v>
      </c>
    </row>
    <row r="1427">
      <c r="A1427" s="11" t="str">
        <f>IFERROR(__xludf.DUMMYFUNCTION("""COMPUTED_VALUE"""),"BMG-9757")</f>
        <v>BMG-9757</v>
      </c>
    </row>
    <row r="1428">
      <c r="A1428" s="11" t="str">
        <f>IFERROR(__xludf.DUMMYFUNCTION("""COMPUTED_VALUE"""),"BMG-9677")</f>
        <v>BMG-9677</v>
      </c>
    </row>
    <row r="1429">
      <c r="A1429" s="11" t="str">
        <f>IFERROR(__xludf.DUMMYFUNCTION("""COMPUTED_VALUE"""),"BMG-9516")</f>
        <v>BMG-9516</v>
      </c>
    </row>
    <row r="1430">
      <c r="A1430" s="11" t="str">
        <f>IFERROR(__xludf.DUMMYFUNCTION("""COMPUTED_VALUE"""),"BMG-6233")</f>
        <v>BMG-6233</v>
      </c>
    </row>
    <row r="1431">
      <c r="A1431" s="11" t="str">
        <f>IFERROR(__xludf.DUMMYFUNCTION("""COMPUTED_VALUE"""),"BMF-7733")</f>
        <v>BMF-7733</v>
      </c>
    </row>
    <row r="1432">
      <c r="A1432" s="11" t="str">
        <f>IFERROR(__xludf.DUMMYFUNCTION("""COMPUTED_VALUE"""),"BMF-2815")</f>
        <v>BMF-2815</v>
      </c>
    </row>
    <row r="1433">
      <c r="A1433" s="11" t="str">
        <f>IFERROR(__xludf.DUMMYFUNCTION("""COMPUTED_VALUE"""),"BME-9550")</f>
        <v>BME-9550</v>
      </c>
    </row>
    <row r="1434">
      <c r="A1434" s="11" t="str">
        <f>IFERROR(__xludf.DUMMYFUNCTION("""COMPUTED_VALUE"""),"BME-8930")</f>
        <v>BME-8930</v>
      </c>
    </row>
    <row r="1435">
      <c r="A1435" s="11" t="str">
        <f>IFERROR(__xludf.DUMMYFUNCTION("""COMPUTED_VALUE"""),"BME-1515")</f>
        <v>BME-1515</v>
      </c>
    </row>
    <row r="1436">
      <c r="A1436" s="11" t="str">
        <f>IFERROR(__xludf.DUMMYFUNCTION("""COMPUTED_VALUE"""),"BMD-7082")</f>
        <v>BMD-7082</v>
      </c>
    </row>
    <row r="1437">
      <c r="A1437" s="11" t="str">
        <f>IFERROR(__xludf.DUMMYFUNCTION("""COMPUTED_VALUE"""),"BMD-5769")</f>
        <v>BMD-5769</v>
      </c>
    </row>
    <row r="1438">
      <c r="A1438" s="11" t="str">
        <f>IFERROR(__xludf.DUMMYFUNCTION("""COMPUTED_VALUE"""),"BMD-3327")</f>
        <v>BMD-3327</v>
      </c>
    </row>
    <row r="1439">
      <c r="A1439" s="11" t="str">
        <f>IFERROR(__xludf.DUMMYFUNCTION("""COMPUTED_VALUE"""),"BMD-2815")</f>
        <v>BMD-2815</v>
      </c>
    </row>
    <row r="1440">
      <c r="A1440" s="11" t="str">
        <f>IFERROR(__xludf.DUMMYFUNCTION("""COMPUTED_VALUE"""),"BMC-6762")</f>
        <v>BMC-6762</v>
      </c>
    </row>
    <row r="1441">
      <c r="A1441" s="11" t="str">
        <f>IFERROR(__xludf.DUMMYFUNCTION("""COMPUTED_VALUE"""),"BMB-5225")</f>
        <v>BMB-5225</v>
      </c>
    </row>
    <row r="1442">
      <c r="A1442" s="11" t="str">
        <f>IFERROR(__xludf.DUMMYFUNCTION("""COMPUTED_VALUE"""),"BMB-1777")</f>
        <v>BMB-1777</v>
      </c>
    </row>
    <row r="1443">
      <c r="A1443" s="11" t="str">
        <f>IFERROR(__xludf.DUMMYFUNCTION("""COMPUTED_VALUE"""),"BMB-0052")</f>
        <v>BMB-0052</v>
      </c>
    </row>
    <row r="1444">
      <c r="A1444" s="11" t="str">
        <f>IFERROR(__xludf.DUMMYFUNCTION("""COMPUTED_VALUE"""),"BMA-9321")</f>
        <v>BMA-9321</v>
      </c>
    </row>
    <row r="1445">
      <c r="A1445" s="11" t="str">
        <f>IFERROR(__xludf.DUMMYFUNCTION("""COMPUTED_VALUE"""),"BMA-9129")</f>
        <v>BMA-9129</v>
      </c>
    </row>
    <row r="1446">
      <c r="A1446" s="11" t="str">
        <f>IFERROR(__xludf.DUMMYFUNCTION("""COMPUTED_VALUE"""),"BMA-6512")</f>
        <v>BMA-6512</v>
      </c>
    </row>
    <row r="1447">
      <c r="A1447" s="11" t="str">
        <f>IFERROR(__xludf.DUMMYFUNCTION("""COMPUTED_VALUE"""),"BMA-2722")</f>
        <v>BMA-2722</v>
      </c>
    </row>
    <row r="1448">
      <c r="A1448" s="11" t="str">
        <f>IFERROR(__xludf.DUMMYFUNCTION("""COMPUTED_VALUE"""),"BMA-1392")</f>
        <v>BMA-1392</v>
      </c>
    </row>
    <row r="1449">
      <c r="A1449" s="11" t="str">
        <f>IFERROR(__xludf.DUMMYFUNCTION("""COMPUTED_VALUE"""),"BMA-0005")</f>
        <v>BMA-0005</v>
      </c>
    </row>
    <row r="1450">
      <c r="A1450" s="11" t="str">
        <f>IFERROR(__xludf.DUMMYFUNCTION("""COMPUTED_VALUE"""),"BMA-0001")</f>
        <v>BMA-0001</v>
      </c>
    </row>
    <row r="1451">
      <c r="A1451" s="11" t="str">
        <f>IFERROR(__xludf.DUMMYFUNCTION("""COMPUTED_VALUE"""),"BLZ-9317")</f>
        <v>BLZ-9317</v>
      </c>
    </row>
    <row r="1452">
      <c r="A1452" s="11" t="str">
        <f>IFERROR(__xludf.DUMMYFUNCTION("""COMPUTED_VALUE"""),"BLZ-7861")</f>
        <v>BLZ-7861</v>
      </c>
    </row>
    <row r="1453">
      <c r="A1453" s="11" t="str">
        <f>IFERROR(__xludf.DUMMYFUNCTION("""COMPUTED_VALUE"""),"BLZ-5892")</f>
        <v>BLZ-5892</v>
      </c>
    </row>
    <row r="1454">
      <c r="A1454" s="11" t="str">
        <f>IFERROR(__xludf.DUMMYFUNCTION("""COMPUTED_VALUE"""),"BLY-6017")</f>
        <v>BLY-6017</v>
      </c>
    </row>
    <row r="1455">
      <c r="A1455" s="11" t="str">
        <f>IFERROR(__xludf.DUMMYFUNCTION("""COMPUTED_VALUE"""),"BLY-5051")</f>
        <v>BLY-5051</v>
      </c>
    </row>
    <row r="1456">
      <c r="A1456" s="11" t="str">
        <f>IFERROR(__xludf.DUMMYFUNCTION("""COMPUTED_VALUE"""),"BLY-2799")</f>
        <v>BLY-2799</v>
      </c>
    </row>
    <row r="1457">
      <c r="A1457" s="11" t="str">
        <f>IFERROR(__xludf.DUMMYFUNCTION("""COMPUTED_VALUE"""),"BLX-2332")</f>
        <v>BLX-2332</v>
      </c>
    </row>
    <row r="1458">
      <c r="A1458" s="11" t="str">
        <f>IFERROR(__xludf.DUMMYFUNCTION("""COMPUTED_VALUE"""),"BLW-6662")</f>
        <v>BLW-6662</v>
      </c>
    </row>
    <row r="1459">
      <c r="A1459" s="11" t="str">
        <f>IFERROR(__xludf.DUMMYFUNCTION("""COMPUTED_VALUE"""),"BLW-5017")</f>
        <v>BLW-5017</v>
      </c>
    </row>
    <row r="1460">
      <c r="A1460" s="11" t="str">
        <f>IFERROR(__xludf.DUMMYFUNCTION("""COMPUTED_VALUE"""),"BLW-5016")</f>
        <v>BLW-5016</v>
      </c>
    </row>
    <row r="1461">
      <c r="A1461" s="11" t="str">
        <f>IFERROR(__xludf.DUMMYFUNCTION("""COMPUTED_VALUE"""),"BLW-1637")</f>
        <v>BLW-1637</v>
      </c>
    </row>
    <row r="1462">
      <c r="A1462" s="11" t="str">
        <f>IFERROR(__xludf.DUMMYFUNCTION("""COMPUTED_VALUE"""),"BLW-0803")</f>
        <v>BLW-0803</v>
      </c>
    </row>
    <row r="1463">
      <c r="A1463" s="11" t="str">
        <f>IFERROR(__xludf.DUMMYFUNCTION("""COMPUTED_VALUE"""),"BLW-0270")</f>
        <v>BLW-0270</v>
      </c>
    </row>
    <row r="1464">
      <c r="A1464" s="11" t="str">
        <f>IFERROR(__xludf.DUMMYFUNCTION("""COMPUTED_VALUE"""),"BLW-0206")</f>
        <v>BLW-0206</v>
      </c>
    </row>
    <row r="1465">
      <c r="A1465" s="11" t="str">
        <f>IFERROR(__xludf.DUMMYFUNCTION("""COMPUTED_VALUE"""),"BLV-9378")</f>
        <v>BLV-9378</v>
      </c>
    </row>
    <row r="1466">
      <c r="A1466" s="11" t="str">
        <f>IFERROR(__xludf.DUMMYFUNCTION("""COMPUTED_VALUE"""),"BLV-5822")</f>
        <v>BLV-5822</v>
      </c>
    </row>
    <row r="1467">
      <c r="A1467" s="11" t="str">
        <f>IFERROR(__xludf.DUMMYFUNCTION("""COMPUTED_VALUE"""),"BLU-8888")</f>
        <v>BLU-8888</v>
      </c>
    </row>
    <row r="1468">
      <c r="A1468" s="11" t="str">
        <f>IFERROR(__xludf.DUMMYFUNCTION("""COMPUTED_VALUE"""),"BLU-8138")</f>
        <v>BLU-8138</v>
      </c>
    </row>
    <row r="1469">
      <c r="A1469" s="11" t="str">
        <f>IFERROR(__xludf.DUMMYFUNCTION("""COMPUTED_VALUE"""),"BLU-7857")</f>
        <v>BLU-7857</v>
      </c>
    </row>
    <row r="1470">
      <c r="A1470" s="11" t="str">
        <f>IFERROR(__xludf.DUMMYFUNCTION("""COMPUTED_VALUE"""),"BLU-7786")</f>
        <v>BLU-7786</v>
      </c>
    </row>
    <row r="1471">
      <c r="A1471" s="11" t="str">
        <f>IFERROR(__xludf.DUMMYFUNCTION("""COMPUTED_VALUE"""),"BLU-5263")</f>
        <v>BLU-5263</v>
      </c>
    </row>
    <row r="1472">
      <c r="A1472" s="11" t="str">
        <f>IFERROR(__xludf.DUMMYFUNCTION("""COMPUTED_VALUE"""),"BLU-0629")</f>
        <v>BLU-0629</v>
      </c>
    </row>
    <row r="1473">
      <c r="A1473" s="11" t="str">
        <f>IFERROR(__xludf.DUMMYFUNCTION("""COMPUTED_VALUE"""),"BLT-9191")</f>
        <v>BLT-9191</v>
      </c>
    </row>
    <row r="1474">
      <c r="A1474" s="11" t="str">
        <f>IFERROR(__xludf.DUMMYFUNCTION("""COMPUTED_VALUE"""),"BLT-7983")</f>
        <v>BLT-7983</v>
      </c>
    </row>
    <row r="1475">
      <c r="A1475" s="11" t="str">
        <f>IFERROR(__xludf.DUMMYFUNCTION("""COMPUTED_VALUE"""),"BLT-5139")</f>
        <v>BLT-5139</v>
      </c>
    </row>
    <row r="1476">
      <c r="A1476" s="11" t="str">
        <f>IFERROR(__xludf.DUMMYFUNCTION("""COMPUTED_VALUE"""),"BLT-0725")</f>
        <v>BLT-0725</v>
      </c>
    </row>
    <row r="1477">
      <c r="A1477" s="11" t="str">
        <f>IFERROR(__xludf.DUMMYFUNCTION("""COMPUTED_VALUE"""),"BLS-8885")</f>
        <v>BLS-8885</v>
      </c>
    </row>
    <row r="1478">
      <c r="A1478" s="11" t="str">
        <f>IFERROR(__xludf.DUMMYFUNCTION("""COMPUTED_VALUE"""),"BLS-8593")</f>
        <v>BLS-8593</v>
      </c>
    </row>
    <row r="1479">
      <c r="A1479" s="11" t="str">
        <f>IFERROR(__xludf.DUMMYFUNCTION("""COMPUTED_VALUE"""),"BLS-8516")</f>
        <v>BLS-8516</v>
      </c>
    </row>
    <row r="1480">
      <c r="A1480" s="11" t="str">
        <f>IFERROR(__xludf.DUMMYFUNCTION("""COMPUTED_VALUE"""),"BLS-2315")</f>
        <v>BLS-2315</v>
      </c>
    </row>
    <row r="1481">
      <c r="A1481" s="11" t="str">
        <f>IFERROR(__xludf.DUMMYFUNCTION("""COMPUTED_VALUE"""),"BLS-1735")</f>
        <v>BLS-1735</v>
      </c>
    </row>
    <row r="1482">
      <c r="A1482" s="11" t="str">
        <f>IFERROR(__xludf.DUMMYFUNCTION("""COMPUTED_VALUE"""),"BLS-1250")</f>
        <v>BLS-1250</v>
      </c>
    </row>
    <row r="1483">
      <c r="A1483" s="11" t="str">
        <f>IFERROR(__xludf.DUMMYFUNCTION("""COMPUTED_VALUE"""),"BLS-0521")</f>
        <v>BLS-0521</v>
      </c>
    </row>
    <row r="1484">
      <c r="A1484" s="11" t="str">
        <f>IFERROR(__xludf.DUMMYFUNCTION("""COMPUTED_VALUE"""),"BLS-0022")</f>
        <v>BLS-0022</v>
      </c>
    </row>
    <row r="1485">
      <c r="A1485" s="11" t="str">
        <f>IFERROR(__xludf.DUMMYFUNCTION("""COMPUTED_VALUE"""),"BLR-8369")</f>
        <v>BLR-8369</v>
      </c>
    </row>
    <row r="1486">
      <c r="A1486" s="11" t="str">
        <f>IFERROR(__xludf.DUMMYFUNCTION("""COMPUTED_VALUE"""),"BLR-7531")</f>
        <v>BLR-7531</v>
      </c>
    </row>
    <row r="1487">
      <c r="A1487" s="12" t="str">
        <f>IFERROR(__xludf.DUMMYFUNCTION("""COMPUTED_VALUE"""),"BLR-7129")</f>
        <v>BLR-7129</v>
      </c>
    </row>
    <row r="1488">
      <c r="A1488" s="11" t="str">
        <f>IFERROR(__xludf.DUMMYFUNCTION("""COMPUTED_VALUE"""),"BLR-6219")</f>
        <v>BLR-6219</v>
      </c>
    </row>
    <row r="1489">
      <c r="A1489" s="11" t="str">
        <f>IFERROR(__xludf.DUMMYFUNCTION("""COMPUTED_VALUE"""),"BLR-3039")</f>
        <v>BLR-3039</v>
      </c>
    </row>
    <row r="1490">
      <c r="A1490" s="11" t="str">
        <f>IFERROR(__xludf.DUMMYFUNCTION("""COMPUTED_VALUE"""),"BLR-2590")</f>
        <v>BLR-2590</v>
      </c>
    </row>
    <row r="1491">
      <c r="A1491" s="11" t="str">
        <f>IFERROR(__xludf.DUMMYFUNCTION("""COMPUTED_VALUE"""),"BLR-1057")</f>
        <v>BLR-1057</v>
      </c>
    </row>
    <row r="1492">
      <c r="A1492" s="11" t="str">
        <f>IFERROR(__xludf.DUMMYFUNCTION("""COMPUTED_VALUE"""),"BLR-0871")</f>
        <v>BLR-0871</v>
      </c>
    </row>
    <row r="1493">
      <c r="A1493" s="11" t="str">
        <f>IFERROR(__xludf.DUMMYFUNCTION("""COMPUTED_VALUE"""),"BLQ-9603")</f>
        <v>BLQ-9603</v>
      </c>
    </row>
    <row r="1494">
      <c r="A1494" s="11" t="str">
        <f>IFERROR(__xludf.DUMMYFUNCTION("""COMPUTED_VALUE"""),"BLQ-9263")</f>
        <v>BLQ-9263</v>
      </c>
    </row>
    <row r="1495">
      <c r="A1495" s="11" t="str">
        <f>IFERROR(__xludf.DUMMYFUNCTION("""COMPUTED_VALUE"""),"BLQ-7722")</f>
        <v>BLQ-7722</v>
      </c>
    </row>
    <row r="1496">
      <c r="A1496" s="11" t="str">
        <f>IFERROR(__xludf.DUMMYFUNCTION("""COMPUTED_VALUE"""),"BLQ-1615")</f>
        <v>BLQ-1615</v>
      </c>
    </row>
    <row r="1497">
      <c r="A1497" s="11" t="str">
        <f>IFERROR(__xludf.DUMMYFUNCTION("""COMPUTED_VALUE"""),"BLP-8833")</f>
        <v>BLP-8833</v>
      </c>
    </row>
    <row r="1498">
      <c r="A1498" s="11" t="str">
        <f>IFERROR(__xludf.DUMMYFUNCTION("""COMPUTED_VALUE"""),"BLP-7222")</f>
        <v>BLP-7222</v>
      </c>
    </row>
    <row r="1499">
      <c r="A1499" s="11" t="str">
        <f>IFERROR(__xludf.DUMMYFUNCTION("""COMPUTED_VALUE"""),"BLP-1316")</f>
        <v>BLP-1316</v>
      </c>
    </row>
    <row r="1500">
      <c r="A1500" s="11" t="str">
        <f>IFERROR(__xludf.DUMMYFUNCTION("""COMPUTED_VALUE"""),"BLP-0202")</f>
        <v>BLP-0202</v>
      </c>
    </row>
    <row r="1501">
      <c r="A1501" s="11" t="str">
        <f>IFERROR(__xludf.DUMMYFUNCTION("""COMPUTED_VALUE"""),"BLN-0770")</f>
        <v>BLN-0770</v>
      </c>
    </row>
    <row r="1502">
      <c r="A1502" s="11" t="str">
        <f>IFERROR(__xludf.DUMMYFUNCTION("""COMPUTED_VALUE"""),"BLM-9689")</f>
        <v>BLM-9689</v>
      </c>
    </row>
    <row r="1503">
      <c r="A1503" s="11" t="str">
        <f>IFERROR(__xludf.DUMMYFUNCTION("""COMPUTED_VALUE"""),"BLM-9617")</f>
        <v>BLM-9617</v>
      </c>
    </row>
    <row r="1504">
      <c r="A1504" s="11" t="str">
        <f>IFERROR(__xludf.DUMMYFUNCTION("""COMPUTED_VALUE"""),"BLM-6270")</f>
        <v>BLM-6270</v>
      </c>
    </row>
    <row r="1505">
      <c r="A1505" s="11" t="str">
        <f>IFERROR(__xludf.DUMMYFUNCTION("""COMPUTED_VALUE"""),"BLM-0798")</f>
        <v>BLM-0798</v>
      </c>
    </row>
    <row r="1506">
      <c r="A1506" s="11" t="str">
        <f>IFERROR(__xludf.DUMMYFUNCTION("""COMPUTED_VALUE"""),"BLL-7821")</f>
        <v>BLL-7821</v>
      </c>
    </row>
    <row r="1507">
      <c r="A1507" s="11" t="str">
        <f>IFERROR(__xludf.DUMMYFUNCTION("""COMPUTED_VALUE"""),"BLL-2590")</f>
        <v>BLL-2590</v>
      </c>
    </row>
    <row r="1508">
      <c r="A1508" s="11" t="str">
        <f>IFERROR(__xludf.DUMMYFUNCTION("""COMPUTED_VALUE"""),"BLK-5587")</f>
        <v>BLK-5587</v>
      </c>
    </row>
    <row r="1509">
      <c r="A1509" s="11" t="str">
        <f>IFERROR(__xludf.DUMMYFUNCTION("""COMPUTED_VALUE"""),"BLK-5180")</f>
        <v>BLK-5180</v>
      </c>
    </row>
    <row r="1510">
      <c r="A1510" s="11" t="str">
        <f>IFERROR(__xludf.DUMMYFUNCTION("""COMPUTED_VALUE"""),"BLK-3387")</f>
        <v>BLK-3387</v>
      </c>
    </row>
    <row r="1511">
      <c r="A1511" s="11" t="str">
        <f>IFERROR(__xludf.DUMMYFUNCTION("""COMPUTED_VALUE"""),"BLK-3352")</f>
        <v>BLK-3352</v>
      </c>
    </row>
    <row r="1512">
      <c r="A1512" s="11" t="str">
        <f>IFERROR(__xludf.DUMMYFUNCTION("""COMPUTED_VALUE"""),"BLJ-9978")</f>
        <v>BLJ-9978</v>
      </c>
    </row>
    <row r="1513">
      <c r="A1513" s="11" t="str">
        <f>IFERROR(__xludf.DUMMYFUNCTION("""COMPUTED_VALUE"""),"BLJ-9793")</f>
        <v>BLJ-9793</v>
      </c>
    </row>
    <row r="1514">
      <c r="A1514" s="11" t="str">
        <f>IFERROR(__xludf.DUMMYFUNCTION("""COMPUTED_VALUE"""),"BLJ-6328")</f>
        <v>BLJ-6328</v>
      </c>
    </row>
    <row r="1515">
      <c r="A1515" s="11" t="str">
        <f>IFERROR(__xludf.DUMMYFUNCTION("""COMPUTED_VALUE"""),"BLJ-5023")</f>
        <v>BLJ-5023</v>
      </c>
    </row>
    <row r="1516">
      <c r="A1516" s="11" t="str">
        <f>IFERROR(__xludf.DUMMYFUNCTION("""COMPUTED_VALUE"""),"BLJ-3537")</f>
        <v>BLJ-3537</v>
      </c>
    </row>
    <row r="1517">
      <c r="A1517" s="11" t="str">
        <f>IFERROR(__xludf.DUMMYFUNCTION("""COMPUTED_VALUE"""),"BLJ-1510")</f>
        <v>BLJ-1510</v>
      </c>
    </row>
    <row r="1518">
      <c r="A1518" s="11" t="str">
        <f>IFERROR(__xludf.DUMMYFUNCTION("""COMPUTED_VALUE"""),"BLJ-1331")</f>
        <v>BLJ-1331</v>
      </c>
    </row>
    <row r="1519">
      <c r="A1519" s="11" t="str">
        <f>IFERROR(__xludf.DUMMYFUNCTION("""COMPUTED_VALUE"""),"BLH-9178")</f>
        <v>BLH-9178</v>
      </c>
    </row>
    <row r="1520">
      <c r="A1520" s="11" t="str">
        <f>IFERROR(__xludf.DUMMYFUNCTION("""COMPUTED_VALUE"""),"BLH-8588")</f>
        <v>BLH-8588</v>
      </c>
    </row>
    <row r="1521">
      <c r="A1521" s="11" t="str">
        <f>IFERROR(__xludf.DUMMYFUNCTION("""COMPUTED_VALUE"""),"BLH-8259")</f>
        <v>BLH-8259</v>
      </c>
    </row>
    <row r="1522">
      <c r="A1522" s="11" t="str">
        <f>IFERROR(__xludf.DUMMYFUNCTION("""COMPUTED_VALUE"""),"BLH-5108")</f>
        <v>BLH-5108</v>
      </c>
    </row>
    <row r="1523">
      <c r="A1523" s="11" t="str">
        <f>IFERROR(__xludf.DUMMYFUNCTION("""COMPUTED_VALUE"""),"BLH-3551")</f>
        <v>BLH-3551</v>
      </c>
    </row>
    <row r="1524">
      <c r="A1524" s="11" t="str">
        <f>IFERROR(__xludf.DUMMYFUNCTION("""COMPUTED_VALUE"""),"BLG-8871")</f>
        <v>BLG-8871</v>
      </c>
    </row>
    <row r="1525">
      <c r="A1525" s="11" t="str">
        <f>IFERROR(__xludf.DUMMYFUNCTION("""COMPUTED_VALUE"""),"BLG-3503")</f>
        <v>BLG-3503</v>
      </c>
    </row>
    <row r="1526">
      <c r="A1526" s="11" t="str">
        <f>IFERROR(__xludf.DUMMYFUNCTION("""COMPUTED_VALUE"""),"BLG-3169")</f>
        <v>BLG-3169</v>
      </c>
    </row>
    <row r="1527">
      <c r="A1527" s="11" t="str">
        <f>IFERROR(__xludf.DUMMYFUNCTION("""COMPUTED_VALUE"""),"BLG-2093")</f>
        <v>BLG-2093</v>
      </c>
    </row>
    <row r="1528">
      <c r="A1528" s="11" t="str">
        <f>IFERROR(__xludf.DUMMYFUNCTION("""COMPUTED_VALUE"""),"BLG-1871")</f>
        <v>BLG-1871</v>
      </c>
    </row>
    <row r="1529">
      <c r="A1529" s="11" t="str">
        <f>IFERROR(__xludf.DUMMYFUNCTION("""COMPUTED_VALUE"""),"BLG-1652")</f>
        <v>BLG-1652</v>
      </c>
    </row>
    <row r="1530">
      <c r="A1530" s="11" t="str">
        <f>IFERROR(__xludf.DUMMYFUNCTION("""COMPUTED_VALUE"""),"BLG-1131")</f>
        <v>BLG-1131</v>
      </c>
    </row>
    <row r="1531">
      <c r="A1531" s="11" t="str">
        <f>IFERROR(__xludf.DUMMYFUNCTION("""COMPUTED_VALUE"""),"BLG-0108")</f>
        <v>BLG-0108</v>
      </c>
    </row>
    <row r="1532">
      <c r="A1532" s="11" t="str">
        <f>IFERROR(__xludf.DUMMYFUNCTION("""COMPUTED_VALUE"""),"BLF-8976")</f>
        <v>BLF-8976</v>
      </c>
    </row>
    <row r="1533">
      <c r="A1533" s="11" t="str">
        <f>IFERROR(__xludf.DUMMYFUNCTION("""COMPUTED_VALUE"""),"BLF-6613")</f>
        <v>BLF-6613</v>
      </c>
    </row>
    <row r="1534">
      <c r="A1534" s="11" t="str">
        <f>IFERROR(__xludf.DUMMYFUNCTION("""COMPUTED_VALUE"""),"BLF-5257")</f>
        <v>BLF-5257</v>
      </c>
    </row>
    <row r="1535">
      <c r="A1535" s="11" t="str">
        <f>IFERROR(__xludf.DUMMYFUNCTION("""COMPUTED_VALUE"""),"BLF-1612")</f>
        <v>BLF-1612</v>
      </c>
    </row>
    <row r="1536">
      <c r="A1536" s="11" t="str">
        <f>IFERROR(__xludf.DUMMYFUNCTION("""COMPUTED_VALUE"""),"BLE-9999")</f>
        <v>BLE-9999</v>
      </c>
    </row>
    <row r="1537">
      <c r="A1537" s="11" t="str">
        <f>IFERROR(__xludf.DUMMYFUNCTION("""COMPUTED_VALUE"""),"BLE-6962")</f>
        <v>BLE-6962</v>
      </c>
    </row>
    <row r="1538">
      <c r="A1538" s="11" t="str">
        <f>IFERROR(__xludf.DUMMYFUNCTION("""COMPUTED_VALUE"""),"BLE-5801")</f>
        <v>BLE-5801</v>
      </c>
    </row>
    <row r="1539">
      <c r="A1539" s="11" t="str">
        <f>IFERROR(__xludf.DUMMYFUNCTION("""COMPUTED_VALUE"""),"BLE-3973")</f>
        <v>BLE-3973</v>
      </c>
    </row>
    <row r="1540">
      <c r="A1540" s="11" t="str">
        <f>IFERROR(__xludf.DUMMYFUNCTION("""COMPUTED_VALUE"""),"BLD-9209")</f>
        <v>BLD-9209</v>
      </c>
    </row>
    <row r="1541">
      <c r="A1541" s="11" t="str">
        <f>IFERROR(__xludf.DUMMYFUNCTION("""COMPUTED_VALUE"""),"BLD-8958")</f>
        <v>BLD-8958</v>
      </c>
    </row>
    <row r="1542">
      <c r="A1542" s="11" t="str">
        <f>IFERROR(__xludf.DUMMYFUNCTION("""COMPUTED_VALUE"""),"BLD-6299")</f>
        <v>BLD-6299</v>
      </c>
    </row>
    <row r="1543">
      <c r="A1543" s="11" t="str">
        <f>IFERROR(__xludf.DUMMYFUNCTION("""COMPUTED_VALUE"""),"BLD-1700")</f>
        <v>BLD-1700</v>
      </c>
    </row>
    <row r="1544">
      <c r="A1544" s="11" t="str">
        <f>IFERROR(__xludf.DUMMYFUNCTION("""COMPUTED_VALUE"""),"BLC-8868")</f>
        <v>BLC-8868</v>
      </c>
    </row>
    <row r="1545">
      <c r="A1545" s="11" t="str">
        <f>IFERROR(__xludf.DUMMYFUNCTION("""COMPUTED_VALUE"""),"BLC-3602")</f>
        <v>BLC-3602</v>
      </c>
    </row>
    <row r="1546">
      <c r="A1546" s="12" t="str">
        <f>IFERROR(__xludf.DUMMYFUNCTION("""COMPUTED_VALUE"""),"BLB-3033")</f>
        <v>BLB-3033</v>
      </c>
    </row>
    <row r="1547">
      <c r="A1547" s="11" t="str">
        <f>IFERROR(__xludf.DUMMYFUNCTION("""COMPUTED_VALUE"""),"BLB-1805")</f>
        <v>BLB-1805</v>
      </c>
    </row>
    <row r="1548">
      <c r="A1548" s="11" t="str">
        <f>IFERROR(__xludf.DUMMYFUNCTION("""COMPUTED_VALUE"""),"BLA-8310")</f>
        <v>BLA-8310</v>
      </c>
    </row>
    <row r="1549">
      <c r="A1549" s="11" t="str">
        <f>IFERROR(__xludf.DUMMYFUNCTION("""COMPUTED_VALUE"""),"BLA-7961")</f>
        <v>BLA-7961</v>
      </c>
    </row>
    <row r="1550">
      <c r="A1550" s="11" t="str">
        <f>IFERROR(__xludf.DUMMYFUNCTION("""COMPUTED_VALUE"""),"BLA-7769")</f>
        <v>BLA-7769</v>
      </c>
    </row>
    <row r="1551">
      <c r="A1551" s="11" t="str">
        <f>IFERROR(__xludf.DUMMYFUNCTION("""COMPUTED_VALUE"""),"BLA-5293")</f>
        <v>BLA-5293</v>
      </c>
    </row>
    <row r="1552">
      <c r="A1552" s="11" t="str">
        <f>IFERROR(__xludf.DUMMYFUNCTION("""COMPUTED_VALUE"""),"BLA-3370")</f>
        <v>BLA-3370</v>
      </c>
    </row>
    <row r="1553">
      <c r="A1553" s="11" t="str">
        <f>IFERROR(__xludf.DUMMYFUNCTION("""COMPUTED_VALUE"""),"BLA-0233")</f>
        <v>BLA-0233</v>
      </c>
    </row>
    <row r="1554">
      <c r="A1554" s="11" t="str">
        <f>IFERROR(__xludf.DUMMYFUNCTION("""COMPUTED_VALUE"""),"BKZ-9313")</f>
        <v>BKZ-9313</v>
      </c>
    </row>
    <row r="1555">
      <c r="A1555" s="11" t="str">
        <f>IFERROR(__xludf.DUMMYFUNCTION("""COMPUTED_VALUE"""),"BKZ-8659")</f>
        <v>BKZ-8659</v>
      </c>
    </row>
    <row r="1556">
      <c r="A1556" s="11" t="str">
        <f>IFERROR(__xludf.DUMMYFUNCTION("""COMPUTED_VALUE"""),"BKZ-8163")</f>
        <v>BKZ-8163</v>
      </c>
    </row>
    <row r="1557">
      <c r="A1557" s="12" t="str">
        <f>IFERROR(__xludf.DUMMYFUNCTION("""COMPUTED_VALUE"""),"BKZ-5910")</f>
        <v>BKZ-5910</v>
      </c>
    </row>
    <row r="1558">
      <c r="A1558" s="11" t="str">
        <f>IFERROR(__xludf.DUMMYFUNCTION("""COMPUTED_VALUE"""),"BKZ-5653")</f>
        <v>BKZ-5653</v>
      </c>
    </row>
    <row r="1559">
      <c r="A1559" s="11" t="str">
        <f>IFERROR(__xludf.DUMMYFUNCTION("""COMPUTED_VALUE"""),"BKZ-3830")</f>
        <v>BKZ-3830</v>
      </c>
    </row>
    <row r="1560">
      <c r="A1560" s="11" t="str">
        <f>IFERROR(__xludf.DUMMYFUNCTION("""COMPUTED_VALUE"""),"BKZ-0856")</f>
        <v>BKZ-0856</v>
      </c>
    </row>
    <row r="1561">
      <c r="A1561" s="11" t="str">
        <f>IFERROR(__xludf.DUMMYFUNCTION("""COMPUTED_VALUE"""),"BKY-8291")</f>
        <v>BKY-8291</v>
      </c>
    </row>
    <row r="1562">
      <c r="A1562" s="11" t="str">
        <f>IFERROR(__xludf.DUMMYFUNCTION("""COMPUTED_VALUE"""),"BKY-5269")</f>
        <v>BKY-5269</v>
      </c>
    </row>
    <row r="1563">
      <c r="A1563" s="11" t="str">
        <f>IFERROR(__xludf.DUMMYFUNCTION("""COMPUTED_VALUE"""),"BKW-9797")</f>
        <v>BKW-9797</v>
      </c>
    </row>
    <row r="1564">
      <c r="A1564" s="11" t="str">
        <f>IFERROR(__xludf.DUMMYFUNCTION("""COMPUTED_VALUE"""),"BKW-9683")</f>
        <v>BKW-9683</v>
      </c>
    </row>
    <row r="1565">
      <c r="A1565" s="11" t="str">
        <f>IFERROR(__xludf.DUMMYFUNCTION("""COMPUTED_VALUE"""),"BKW-8881")</f>
        <v>BKW-8881</v>
      </c>
    </row>
    <row r="1566">
      <c r="A1566" s="11" t="str">
        <f>IFERROR(__xludf.DUMMYFUNCTION("""COMPUTED_VALUE"""),"BKW-8575")</f>
        <v>BKW-8575</v>
      </c>
    </row>
    <row r="1567">
      <c r="A1567" s="11" t="str">
        <f>IFERROR(__xludf.DUMMYFUNCTION("""COMPUTED_VALUE"""),"BKW-7809")</f>
        <v>BKW-7809</v>
      </c>
    </row>
    <row r="1568">
      <c r="A1568" s="11" t="str">
        <f>IFERROR(__xludf.DUMMYFUNCTION("""COMPUTED_VALUE"""),"BKW-6185")</f>
        <v>BKW-6185</v>
      </c>
    </row>
    <row r="1569">
      <c r="A1569" s="11" t="str">
        <f>IFERROR(__xludf.DUMMYFUNCTION("""COMPUTED_VALUE"""),"BKW-5933")</f>
        <v>BKW-5933</v>
      </c>
    </row>
    <row r="1570">
      <c r="A1570" s="12" t="str">
        <f>IFERROR(__xludf.DUMMYFUNCTION("""COMPUTED_VALUE"""),"BKW-3808")</f>
        <v>BKW-3808</v>
      </c>
    </row>
    <row r="1571">
      <c r="A1571" s="12" t="str">
        <f>IFERROR(__xludf.DUMMYFUNCTION("""COMPUTED_VALUE"""),"BKW-2732")</f>
        <v>BKW-2732</v>
      </c>
    </row>
    <row r="1572">
      <c r="A1572" s="11" t="str">
        <f>IFERROR(__xludf.DUMMYFUNCTION("""COMPUTED_VALUE"""),"BKW-1116")</f>
        <v>BKW-1116</v>
      </c>
    </row>
    <row r="1573">
      <c r="A1573" s="11" t="str">
        <f>IFERROR(__xludf.DUMMYFUNCTION("""COMPUTED_VALUE"""),"BKV-0307")</f>
        <v>BKV-0307</v>
      </c>
    </row>
    <row r="1574">
      <c r="A1574" s="11" t="str">
        <f>IFERROR(__xludf.DUMMYFUNCTION("""COMPUTED_VALUE"""),"BKU-9957")</f>
        <v>BKU-9957</v>
      </c>
    </row>
    <row r="1575">
      <c r="A1575" s="11" t="str">
        <f>IFERROR(__xludf.DUMMYFUNCTION("""COMPUTED_VALUE"""),"BKU-3238")</f>
        <v>BKU-3238</v>
      </c>
    </row>
    <row r="1576">
      <c r="A1576" s="11" t="str">
        <f>IFERROR(__xludf.DUMMYFUNCTION("""COMPUTED_VALUE"""),"BKT-8555")</f>
        <v>BKT-8555</v>
      </c>
    </row>
    <row r="1577">
      <c r="A1577" s="11" t="str">
        <f>IFERROR(__xludf.DUMMYFUNCTION("""COMPUTED_VALUE"""),"BKT-7789")</f>
        <v>BKT-7789</v>
      </c>
    </row>
    <row r="1578">
      <c r="A1578" s="11" t="str">
        <f>IFERROR(__xludf.DUMMYFUNCTION("""COMPUTED_VALUE"""),"BKT-6835")</f>
        <v>BKT-6835</v>
      </c>
    </row>
    <row r="1579">
      <c r="A1579" s="11" t="str">
        <f>IFERROR(__xludf.DUMMYFUNCTION("""COMPUTED_VALUE"""),"BKT-3035")</f>
        <v>BKT-3035</v>
      </c>
    </row>
    <row r="1580">
      <c r="A1580" s="12" t="str">
        <f>IFERROR(__xludf.DUMMYFUNCTION("""COMPUTED_VALUE"""),"BKS-8869")</f>
        <v>BKS-8869</v>
      </c>
    </row>
    <row r="1581">
      <c r="A1581" s="11" t="str">
        <f>IFERROR(__xludf.DUMMYFUNCTION("""COMPUTED_VALUE"""),"BKS-8338")</f>
        <v>BKS-8338</v>
      </c>
    </row>
    <row r="1582">
      <c r="A1582" s="11" t="str">
        <f>IFERROR(__xludf.DUMMYFUNCTION("""COMPUTED_VALUE"""),"BKS-6970")</f>
        <v>BKS-6970</v>
      </c>
    </row>
    <row r="1583">
      <c r="A1583" s="11" t="str">
        <f>IFERROR(__xludf.DUMMYFUNCTION("""COMPUTED_VALUE"""),"BKS-6766")</f>
        <v>BKS-6766</v>
      </c>
    </row>
    <row r="1584">
      <c r="A1584" s="11" t="str">
        <f>IFERROR(__xludf.DUMMYFUNCTION("""COMPUTED_VALUE"""),"BKS-0913")</f>
        <v>BKS-0913</v>
      </c>
    </row>
    <row r="1585">
      <c r="A1585" s="11" t="str">
        <f>IFERROR(__xludf.DUMMYFUNCTION("""COMPUTED_VALUE"""),"BKR-1757")</f>
        <v>BKR-1757</v>
      </c>
    </row>
    <row r="1586">
      <c r="A1586" s="11" t="str">
        <f>IFERROR(__xludf.DUMMYFUNCTION("""COMPUTED_VALUE"""),"BKR-1099")</f>
        <v>BKR-1099</v>
      </c>
    </row>
    <row r="1587">
      <c r="A1587" s="11" t="str">
        <f>IFERROR(__xludf.DUMMYFUNCTION("""COMPUTED_VALUE"""),"BKR-1097")</f>
        <v>BKR-1097</v>
      </c>
    </row>
    <row r="1588">
      <c r="A1588" s="11" t="str">
        <f>IFERROR(__xludf.DUMMYFUNCTION("""COMPUTED_VALUE"""),"BKQ-9591")</f>
        <v>BKQ-9591</v>
      </c>
    </row>
    <row r="1589">
      <c r="A1589" s="11" t="str">
        <f>IFERROR(__xludf.DUMMYFUNCTION("""COMPUTED_VALUE"""),"BKQ-5921")</f>
        <v>BKQ-5921</v>
      </c>
    </row>
    <row r="1590">
      <c r="A1590" s="11" t="str">
        <f>IFERROR(__xludf.DUMMYFUNCTION("""COMPUTED_VALUE"""),"BKQ-5757")</f>
        <v>BKQ-5757</v>
      </c>
    </row>
    <row r="1591">
      <c r="A1591" s="11" t="str">
        <f>IFERROR(__xludf.DUMMYFUNCTION("""COMPUTED_VALUE"""),"BKQ-2097")</f>
        <v>BKQ-2097</v>
      </c>
    </row>
    <row r="1592">
      <c r="A1592" s="11" t="str">
        <f>IFERROR(__xludf.DUMMYFUNCTION("""COMPUTED_VALUE"""),"BKQ-1288")</f>
        <v>BKQ-1288</v>
      </c>
    </row>
    <row r="1593">
      <c r="A1593" s="11" t="str">
        <f>IFERROR(__xludf.DUMMYFUNCTION("""COMPUTED_VALUE"""),"BKQ-0963")</f>
        <v>BKQ-0963</v>
      </c>
    </row>
    <row r="1594">
      <c r="A1594" s="11" t="str">
        <f>IFERROR(__xludf.DUMMYFUNCTION("""COMPUTED_VALUE"""),"BKQ-0583")</f>
        <v>BKQ-0583</v>
      </c>
    </row>
    <row r="1595">
      <c r="A1595" s="11" t="str">
        <f>IFERROR(__xludf.DUMMYFUNCTION("""COMPUTED_VALUE"""),"BKP-5961")</f>
        <v>BKP-5961</v>
      </c>
    </row>
    <row r="1596">
      <c r="A1596" s="11" t="str">
        <f>IFERROR(__xludf.DUMMYFUNCTION("""COMPUTED_VALUE"""),"BKP-5930")</f>
        <v>BKP-5930</v>
      </c>
    </row>
    <row r="1597">
      <c r="A1597" s="11" t="str">
        <f>IFERROR(__xludf.DUMMYFUNCTION("""COMPUTED_VALUE"""),"BKP-3167")</f>
        <v>BKP-3167</v>
      </c>
    </row>
    <row r="1598">
      <c r="A1598" s="11" t="str">
        <f>IFERROR(__xludf.DUMMYFUNCTION("""COMPUTED_VALUE"""),"BKP-2256")</f>
        <v>BKP-2256</v>
      </c>
    </row>
    <row r="1599">
      <c r="A1599" s="11" t="str">
        <f>IFERROR(__xludf.DUMMYFUNCTION("""COMPUTED_VALUE"""),"BKP-1929")</f>
        <v>BKP-1929</v>
      </c>
    </row>
    <row r="1600">
      <c r="A1600" s="11" t="str">
        <f>IFERROR(__xludf.DUMMYFUNCTION("""COMPUTED_VALUE"""),"BKP-1081")</f>
        <v>BKP-1081</v>
      </c>
    </row>
    <row r="1601">
      <c r="A1601" s="11" t="str">
        <f>IFERROR(__xludf.DUMMYFUNCTION("""COMPUTED_VALUE"""),"BKN-7867")</f>
        <v>BKN-7867</v>
      </c>
    </row>
    <row r="1602">
      <c r="A1602" s="11" t="str">
        <f>IFERROR(__xludf.DUMMYFUNCTION("""COMPUTED_VALUE"""),"BKN-6111")</f>
        <v>BKN-6111</v>
      </c>
    </row>
    <row r="1603">
      <c r="A1603" s="11" t="str">
        <f>IFERROR(__xludf.DUMMYFUNCTION("""COMPUTED_VALUE"""),"BKN-0172")</f>
        <v>BKN-0172</v>
      </c>
    </row>
    <row r="1604">
      <c r="A1604" s="11" t="str">
        <f>IFERROR(__xludf.DUMMYFUNCTION("""COMPUTED_VALUE"""),"BKM-5316")</f>
        <v>BKM-5316</v>
      </c>
    </row>
    <row r="1605">
      <c r="A1605" s="12" t="str">
        <f>IFERROR(__xludf.DUMMYFUNCTION("""COMPUTED_VALUE"""),"BKM-1363")</f>
        <v>BKM-1363</v>
      </c>
    </row>
    <row r="1606">
      <c r="A1606" s="11" t="str">
        <f>IFERROR(__xludf.DUMMYFUNCTION("""COMPUTED_VALUE"""),"BKL-2002")</f>
        <v>BKL-2002</v>
      </c>
    </row>
    <row r="1607">
      <c r="A1607" s="11" t="str">
        <f>IFERROR(__xludf.DUMMYFUNCTION("""COMPUTED_VALUE"""),"BKL-1877")</f>
        <v>BKL-1877</v>
      </c>
    </row>
    <row r="1608">
      <c r="A1608" s="11" t="str">
        <f>IFERROR(__xludf.DUMMYFUNCTION("""COMPUTED_VALUE"""),"BKK-9863")</f>
        <v>BKK-9863</v>
      </c>
    </row>
    <row r="1609">
      <c r="A1609" s="11" t="str">
        <f>IFERROR(__xludf.DUMMYFUNCTION("""COMPUTED_VALUE"""),"BKJ-7879")</f>
        <v>BKJ-7879</v>
      </c>
    </row>
    <row r="1610">
      <c r="A1610" s="12" t="str">
        <f>IFERROR(__xludf.DUMMYFUNCTION("""COMPUTED_VALUE"""),"BKJ-7795")</f>
        <v>BKJ-7795</v>
      </c>
    </row>
    <row r="1611">
      <c r="A1611" s="11" t="str">
        <f>IFERROR(__xludf.DUMMYFUNCTION("""COMPUTED_VALUE"""),"BKJ-3828")</f>
        <v>BKJ-3828</v>
      </c>
    </row>
    <row r="1612">
      <c r="A1612" s="11" t="str">
        <f>IFERROR(__xludf.DUMMYFUNCTION("""COMPUTED_VALUE"""),"BKJ-1957")</f>
        <v>BKJ-1957</v>
      </c>
    </row>
    <row r="1613">
      <c r="A1613" s="11" t="str">
        <f>IFERROR(__xludf.DUMMYFUNCTION("""COMPUTED_VALUE"""),"BKH-5709")</f>
        <v>BKH-5709</v>
      </c>
    </row>
    <row r="1614">
      <c r="A1614" s="11" t="str">
        <f>IFERROR(__xludf.DUMMYFUNCTION("""COMPUTED_VALUE"""),"BKH-2852")</f>
        <v>BKH-2852</v>
      </c>
    </row>
    <row r="1615">
      <c r="A1615" s="11" t="str">
        <f>IFERROR(__xludf.DUMMYFUNCTION("""COMPUTED_VALUE"""),"BKG-9760")</f>
        <v>BKG-9760</v>
      </c>
    </row>
    <row r="1616">
      <c r="A1616" s="11" t="str">
        <f>IFERROR(__xludf.DUMMYFUNCTION("""COMPUTED_VALUE"""),"BKG-7807")</f>
        <v>BKG-7807</v>
      </c>
    </row>
    <row r="1617">
      <c r="A1617" s="11" t="str">
        <f>IFERROR(__xludf.DUMMYFUNCTION("""COMPUTED_VALUE"""),"BKG-7730")</f>
        <v>BKG-7730</v>
      </c>
    </row>
    <row r="1618">
      <c r="A1618" s="11" t="str">
        <f>IFERROR(__xludf.DUMMYFUNCTION("""COMPUTED_VALUE"""),"BKG-0261")</f>
        <v>BKG-0261</v>
      </c>
    </row>
    <row r="1619">
      <c r="A1619" s="11" t="str">
        <f>IFERROR(__xludf.DUMMYFUNCTION("""COMPUTED_VALUE"""),"BKF-9631")</f>
        <v>BKF-9631</v>
      </c>
    </row>
    <row r="1620">
      <c r="A1620" s="11" t="str">
        <f>IFERROR(__xludf.DUMMYFUNCTION("""COMPUTED_VALUE"""),"BKF-8681")</f>
        <v>BKF-8681</v>
      </c>
    </row>
    <row r="1621">
      <c r="A1621" s="11" t="str">
        <f>IFERROR(__xludf.DUMMYFUNCTION("""COMPUTED_VALUE"""),"BKF-5573")</f>
        <v>BKF-5573</v>
      </c>
    </row>
    <row r="1622">
      <c r="A1622" s="11" t="str">
        <f>IFERROR(__xludf.DUMMYFUNCTION("""COMPUTED_VALUE"""),"BKF-2323")</f>
        <v>BKF-2323</v>
      </c>
    </row>
    <row r="1623">
      <c r="A1623" s="11" t="str">
        <f>IFERROR(__xludf.DUMMYFUNCTION("""COMPUTED_VALUE"""),"BKF-1121")</f>
        <v>BKF-1121</v>
      </c>
    </row>
    <row r="1624">
      <c r="A1624" s="11" t="str">
        <f>IFERROR(__xludf.DUMMYFUNCTION("""COMPUTED_VALUE"""),"BKF-0398")</f>
        <v>BKF-0398</v>
      </c>
    </row>
    <row r="1625">
      <c r="A1625" s="11" t="str">
        <f>IFERROR(__xludf.DUMMYFUNCTION("""COMPUTED_VALUE"""),"BKE-8003")</f>
        <v>BKE-8003</v>
      </c>
    </row>
    <row r="1626">
      <c r="A1626" s="11" t="str">
        <f>IFERROR(__xludf.DUMMYFUNCTION("""COMPUTED_VALUE"""),"BKE-2767")</f>
        <v>BKE-2767</v>
      </c>
    </row>
    <row r="1627">
      <c r="A1627" s="11" t="str">
        <f>IFERROR(__xludf.DUMMYFUNCTION("""COMPUTED_VALUE"""),"BKE-0086")</f>
        <v>BKE-0086</v>
      </c>
    </row>
    <row r="1628">
      <c r="A1628" s="11" t="str">
        <f>IFERROR(__xludf.DUMMYFUNCTION("""COMPUTED_VALUE"""),"BKD-9728")</f>
        <v>BKD-9728</v>
      </c>
    </row>
    <row r="1629">
      <c r="A1629" s="11" t="str">
        <f>IFERROR(__xludf.DUMMYFUNCTION("""COMPUTED_VALUE"""),"BKD-5838")</f>
        <v>BKD-5838</v>
      </c>
    </row>
    <row r="1630">
      <c r="A1630" s="11" t="str">
        <f>IFERROR(__xludf.DUMMYFUNCTION("""COMPUTED_VALUE"""),"BKD-3990")</f>
        <v>BKD-3990</v>
      </c>
    </row>
    <row r="1631">
      <c r="A1631" s="11" t="str">
        <f>IFERROR(__xludf.DUMMYFUNCTION("""COMPUTED_VALUE"""),"BKD-2936")</f>
        <v>BKD-2936</v>
      </c>
    </row>
    <row r="1632">
      <c r="A1632" s="11" t="str">
        <f>IFERROR(__xludf.DUMMYFUNCTION("""COMPUTED_VALUE"""),"BKD-2901")</f>
        <v>BKD-2901</v>
      </c>
    </row>
    <row r="1633">
      <c r="A1633" s="11" t="str">
        <f>IFERROR(__xludf.DUMMYFUNCTION("""COMPUTED_VALUE"""),"BKC-8506")</f>
        <v>BKC-8506</v>
      </c>
    </row>
    <row r="1634">
      <c r="A1634" s="11" t="str">
        <f>IFERROR(__xludf.DUMMYFUNCTION("""COMPUTED_VALUE"""),"BKC-7078")</f>
        <v>BKC-7078</v>
      </c>
    </row>
    <row r="1635">
      <c r="A1635" s="11" t="str">
        <f>IFERROR(__xludf.DUMMYFUNCTION("""COMPUTED_VALUE"""),"BKC-6983")</f>
        <v>BKC-6983</v>
      </c>
    </row>
    <row r="1636">
      <c r="A1636" s="11" t="str">
        <f>IFERROR(__xludf.DUMMYFUNCTION("""COMPUTED_VALUE"""),"BKC-6962")</f>
        <v>BKC-6962</v>
      </c>
    </row>
    <row r="1637">
      <c r="A1637" s="11" t="str">
        <f>IFERROR(__xludf.DUMMYFUNCTION("""COMPUTED_VALUE"""),"BKC-1516")</f>
        <v>BKC-1516</v>
      </c>
    </row>
    <row r="1638">
      <c r="A1638" s="11" t="str">
        <f>IFERROR(__xludf.DUMMYFUNCTION("""COMPUTED_VALUE"""),"BKB-9191")</f>
        <v>BKB-9191</v>
      </c>
    </row>
    <row r="1639">
      <c r="A1639" s="11" t="str">
        <f>IFERROR(__xludf.DUMMYFUNCTION("""COMPUTED_VALUE"""),"BKB-3797")</f>
        <v>BKB-3797</v>
      </c>
    </row>
    <row r="1640">
      <c r="A1640" s="11" t="str">
        <f>IFERROR(__xludf.DUMMYFUNCTION("""COMPUTED_VALUE"""),"BKA-7097")</f>
        <v>BKA-7097</v>
      </c>
    </row>
    <row r="1641">
      <c r="A1641" s="11" t="str">
        <f>IFERROR(__xludf.DUMMYFUNCTION("""COMPUTED_VALUE"""),"BKA-5591")</f>
        <v>BKA-5591</v>
      </c>
    </row>
    <row r="1642">
      <c r="A1642" s="11" t="str">
        <f>IFERROR(__xludf.DUMMYFUNCTION("""COMPUTED_VALUE"""),"BKA-3721")</f>
        <v>BKA-3721</v>
      </c>
    </row>
    <row r="1643">
      <c r="A1643" s="11" t="str">
        <f>IFERROR(__xludf.DUMMYFUNCTION("""COMPUTED_VALUE"""),"BKA-3302")</f>
        <v>BKA-3302</v>
      </c>
    </row>
    <row r="1644">
      <c r="A1644" s="11" t="str">
        <f>IFERROR(__xludf.DUMMYFUNCTION("""COMPUTED_VALUE"""),"BKA-0905")</f>
        <v>BKA-0905</v>
      </c>
    </row>
    <row r="1645">
      <c r="A1645" s="11" t="str">
        <f>IFERROR(__xludf.DUMMYFUNCTION("""COMPUTED_VALUE"""),"BJZ-9130")</f>
        <v>BJZ-9130</v>
      </c>
    </row>
    <row r="1646">
      <c r="A1646" s="11" t="str">
        <f>IFERROR(__xludf.DUMMYFUNCTION("""COMPUTED_VALUE"""),"BJZ-7811")</f>
        <v>BJZ-7811</v>
      </c>
    </row>
    <row r="1647">
      <c r="A1647" s="11" t="str">
        <f>IFERROR(__xludf.DUMMYFUNCTION("""COMPUTED_VALUE"""),"BJZ-2789")</f>
        <v>BJZ-2789</v>
      </c>
    </row>
    <row r="1648">
      <c r="A1648" s="11" t="str">
        <f>IFERROR(__xludf.DUMMYFUNCTION("""COMPUTED_VALUE"""),"BJZ-0732")</f>
        <v>BJZ-0732</v>
      </c>
    </row>
    <row r="1649">
      <c r="A1649" s="11" t="str">
        <f>IFERROR(__xludf.DUMMYFUNCTION("""COMPUTED_VALUE"""),"BJY-9725")</f>
        <v>BJY-9725</v>
      </c>
    </row>
    <row r="1650">
      <c r="A1650" s="11" t="str">
        <f>IFERROR(__xludf.DUMMYFUNCTION("""COMPUTED_VALUE"""),"BJY-9129")</f>
        <v>BJY-9129</v>
      </c>
    </row>
    <row r="1651">
      <c r="A1651" s="11" t="str">
        <f>IFERROR(__xludf.DUMMYFUNCTION("""COMPUTED_VALUE"""),"BJY-8582")</f>
        <v>BJY-8582</v>
      </c>
    </row>
    <row r="1652">
      <c r="A1652" s="11" t="str">
        <f>IFERROR(__xludf.DUMMYFUNCTION("""COMPUTED_VALUE"""),"BJY-8129")</f>
        <v>BJY-8129</v>
      </c>
    </row>
    <row r="1653">
      <c r="A1653" s="11" t="str">
        <f>IFERROR(__xludf.DUMMYFUNCTION("""COMPUTED_VALUE"""),"BJY-5251")</f>
        <v>BJY-5251</v>
      </c>
    </row>
    <row r="1654">
      <c r="A1654" s="11" t="str">
        <f>IFERROR(__xludf.DUMMYFUNCTION("""COMPUTED_VALUE"""),"BJY-2312")</f>
        <v>BJY-2312</v>
      </c>
    </row>
    <row r="1655">
      <c r="A1655" s="11" t="str">
        <f>IFERROR(__xludf.DUMMYFUNCTION("""COMPUTED_VALUE"""),"BJY-1362")</f>
        <v>BJY-1362</v>
      </c>
    </row>
    <row r="1656">
      <c r="A1656" s="11" t="str">
        <f>IFERROR(__xludf.DUMMYFUNCTION("""COMPUTED_VALUE"""),"BJY-0825")</f>
        <v>BJY-0825</v>
      </c>
    </row>
    <row r="1657">
      <c r="A1657" s="11" t="str">
        <f>IFERROR(__xludf.DUMMYFUNCTION("""COMPUTED_VALUE"""),"BJY-0177")</f>
        <v>BJY-0177</v>
      </c>
    </row>
    <row r="1658">
      <c r="A1658" s="11" t="str">
        <f>IFERROR(__xludf.DUMMYFUNCTION("""COMPUTED_VALUE"""),"BJY-0102")</f>
        <v>BJY-0102</v>
      </c>
    </row>
    <row r="1659">
      <c r="A1659" s="11" t="str">
        <f>IFERROR(__xludf.DUMMYFUNCTION("""COMPUTED_VALUE"""),"BJX-0698")</f>
        <v>BJX-0698</v>
      </c>
    </row>
    <row r="1660">
      <c r="A1660" s="11" t="str">
        <f>IFERROR(__xludf.DUMMYFUNCTION("""COMPUTED_VALUE"""),"BJX-0230")</f>
        <v>BJX-0230</v>
      </c>
    </row>
    <row r="1661">
      <c r="A1661" s="11" t="str">
        <f>IFERROR(__xludf.DUMMYFUNCTION("""COMPUTED_VALUE"""),"BJW-9969")</f>
        <v>BJW-9969</v>
      </c>
    </row>
    <row r="1662">
      <c r="A1662" s="11" t="str">
        <f>IFERROR(__xludf.DUMMYFUNCTION("""COMPUTED_VALUE"""),"BJW-9071")</f>
        <v>BJW-9071</v>
      </c>
    </row>
    <row r="1663">
      <c r="A1663" s="11" t="str">
        <f>IFERROR(__xludf.DUMMYFUNCTION("""COMPUTED_VALUE"""),"BJW-6153")</f>
        <v>BJW-6153</v>
      </c>
    </row>
    <row r="1664">
      <c r="A1664" s="11" t="str">
        <f>IFERROR(__xludf.DUMMYFUNCTION("""COMPUTED_VALUE"""),"BJW-1358")</f>
        <v>BJW-1358</v>
      </c>
    </row>
    <row r="1665">
      <c r="A1665" s="11" t="str">
        <f>IFERROR(__xludf.DUMMYFUNCTION("""COMPUTED_VALUE"""),"BJV-8513")</f>
        <v>BJV-8513</v>
      </c>
    </row>
    <row r="1666">
      <c r="A1666" s="11" t="str">
        <f>IFERROR(__xludf.DUMMYFUNCTION("""COMPUTED_VALUE"""),"BJV-3583")</f>
        <v>BJV-3583</v>
      </c>
    </row>
    <row r="1667">
      <c r="A1667" s="11" t="str">
        <f>IFERROR(__xludf.DUMMYFUNCTION("""COMPUTED_VALUE"""),"BJV-3097")</f>
        <v>BJV-3097</v>
      </c>
    </row>
    <row r="1668">
      <c r="A1668" s="12" t="str">
        <f>IFERROR(__xludf.DUMMYFUNCTION("""COMPUTED_VALUE"""),"BJV-2602")</f>
        <v>BJV-2602</v>
      </c>
    </row>
    <row r="1669">
      <c r="A1669" s="11" t="str">
        <f>IFERROR(__xludf.DUMMYFUNCTION("""COMPUTED_VALUE"""),"BJU-0622")</f>
        <v>BJU-0622</v>
      </c>
    </row>
    <row r="1670">
      <c r="A1670" s="11" t="str">
        <f>IFERROR(__xludf.DUMMYFUNCTION("""COMPUTED_VALUE"""),"BJT-7022")</f>
        <v>BJT-7022</v>
      </c>
    </row>
    <row r="1671">
      <c r="A1671" s="11" t="str">
        <f>IFERROR(__xludf.DUMMYFUNCTION("""COMPUTED_VALUE"""),"BJT-5852")</f>
        <v>BJT-5852</v>
      </c>
    </row>
    <row r="1672">
      <c r="A1672" s="11" t="str">
        <f>IFERROR(__xludf.DUMMYFUNCTION("""COMPUTED_VALUE"""),"BJT-3280")</f>
        <v>BJT-3280</v>
      </c>
    </row>
    <row r="1673">
      <c r="A1673" s="11" t="str">
        <f>IFERROR(__xludf.DUMMYFUNCTION("""COMPUTED_VALUE"""),"BJT-3271")</f>
        <v>BJT-3271</v>
      </c>
    </row>
    <row r="1674">
      <c r="A1674" s="12" t="str">
        <f>IFERROR(__xludf.DUMMYFUNCTION("""COMPUTED_VALUE"""),"BJT-1738")</f>
        <v>BJT-1738</v>
      </c>
    </row>
    <row r="1675">
      <c r="A1675" s="11" t="str">
        <f>IFERROR(__xludf.DUMMYFUNCTION("""COMPUTED_VALUE"""),"BJS-9218")</f>
        <v>BJS-9218</v>
      </c>
    </row>
    <row r="1676">
      <c r="A1676" s="11" t="str">
        <f>IFERROR(__xludf.DUMMYFUNCTION("""COMPUTED_VALUE"""),"BJS-8378")</f>
        <v>BJS-8378</v>
      </c>
    </row>
    <row r="1677">
      <c r="A1677" s="11" t="str">
        <f>IFERROR(__xludf.DUMMYFUNCTION("""COMPUTED_VALUE"""),"BJS-7062")</f>
        <v>BJS-7062</v>
      </c>
    </row>
    <row r="1678">
      <c r="A1678" s="11" t="str">
        <f>IFERROR(__xludf.DUMMYFUNCTION("""COMPUTED_VALUE"""),"BJS-3820")</f>
        <v>BJS-3820</v>
      </c>
    </row>
    <row r="1679">
      <c r="A1679" s="11" t="str">
        <f>IFERROR(__xludf.DUMMYFUNCTION("""COMPUTED_VALUE"""),"BJS-1396")</f>
        <v>BJS-1396</v>
      </c>
    </row>
    <row r="1680">
      <c r="A1680" s="11" t="str">
        <f>IFERROR(__xludf.DUMMYFUNCTION("""COMPUTED_VALUE"""),"BJR-9989")</f>
        <v>BJR-9989</v>
      </c>
    </row>
    <row r="1681">
      <c r="A1681" s="11" t="str">
        <f>IFERROR(__xludf.DUMMYFUNCTION("""COMPUTED_VALUE"""),"BJR-7686")</f>
        <v>BJR-7686</v>
      </c>
    </row>
    <row r="1682">
      <c r="A1682" s="11" t="str">
        <f>IFERROR(__xludf.DUMMYFUNCTION("""COMPUTED_VALUE"""),"BJR-6997")</f>
        <v>BJR-6997</v>
      </c>
    </row>
    <row r="1683">
      <c r="A1683" s="11" t="str">
        <f>IFERROR(__xludf.DUMMYFUNCTION("""COMPUTED_VALUE"""),"BJR-5127")</f>
        <v>BJR-5127</v>
      </c>
    </row>
    <row r="1684">
      <c r="A1684" s="11" t="str">
        <f>IFERROR(__xludf.DUMMYFUNCTION("""COMPUTED_VALUE"""),"BJR-3711")</f>
        <v>BJR-3711</v>
      </c>
    </row>
    <row r="1685">
      <c r="A1685" s="11" t="str">
        <f>IFERROR(__xludf.DUMMYFUNCTION("""COMPUTED_VALUE"""),"BJR-3183")</f>
        <v>BJR-3183</v>
      </c>
    </row>
    <row r="1686">
      <c r="A1686" s="11" t="str">
        <f>IFERROR(__xludf.DUMMYFUNCTION("""COMPUTED_VALUE"""),"BJR-0790")</f>
        <v>BJR-0790</v>
      </c>
    </row>
    <row r="1687">
      <c r="A1687" s="11" t="str">
        <f>IFERROR(__xludf.DUMMYFUNCTION("""COMPUTED_VALUE"""),"BJR-0120")</f>
        <v>BJR-0120</v>
      </c>
    </row>
    <row r="1688">
      <c r="A1688" s="11" t="str">
        <f>IFERROR(__xludf.DUMMYFUNCTION("""COMPUTED_VALUE"""),"BJQ-5850")</f>
        <v>BJQ-5850</v>
      </c>
    </row>
    <row r="1689">
      <c r="A1689" s="11" t="str">
        <f>IFERROR(__xludf.DUMMYFUNCTION("""COMPUTED_VALUE"""),"BJQ-5728")</f>
        <v>BJQ-5728</v>
      </c>
    </row>
    <row r="1690">
      <c r="A1690" s="11" t="str">
        <f>IFERROR(__xludf.DUMMYFUNCTION("""COMPUTED_VALUE"""),"BJQ-3670")</f>
        <v>BJQ-3670</v>
      </c>
    </row>
    <row r="1691">
      <c r="A1691" s="11" t="str">
        <f>IFERROR(__xludf.DUMMYFUNCTION("""COMPUTED_VALUE"""),"BJQ-3290")</f>
        <v>BJQ-3290</v>
      </c>
    </row>
    <row r="1692">
      <c r="A1692" s="11" t="str">
        <f>IFERROR(__xludf.DUMMYFUNCTION("""COMPUTED_VALUE"""),"BJQ-3030")</f>
        <v>BJQ-3030</v>
      </c>
    </row>
    <row r="1693">
      <c r="A1693" s="11" t="str">
        <f>IFERROR(__xludf.DUMMYFUNCTION("""COMPUTED_VALUE"""),"BJP-8769")</f>
        <v>BJP-8769</v>
      </c>
    </row>
    <row r="1694">
      <c r="A1694" s="11" t="str">
        <f>IFERROR(__xludf.DUMMYFUNCTION("""COMPUTED_VALUE"""),"BJP-6266")</f>
        <v>BJP-6266</v>
      </c>
    </row>
    <row r="1695">
      <c r="A1695" s="11" t="str">
        <f>IFERROR(__xludf.DUMMYFUNCTION("""COMPUTED_VALUE"""),"BJP-5308")</f>
        <v>BJP-5308</v>
      </c>
    </row>
    <row r="1696">
      <c r="A1696" s="11" t="str">
        <f>IFERROR(__xludf.DUMMYFUNCTION("""COMPUTED_VALUE"""),"BJN-9857")</f>
        <v>BJN-9857</v>
      </c>
    </row>
    <row r="1697">
      <c r="A1697" s="11" t="str">
        <f>IFERROR(__xludf.DUMMYFUNCTION("""COMPUTED_VALUE"""),"BJN-7539")</f>
        <v>BJN-7539</v>
      </c>
    </row>
    <row r="1698">
      <c r="A1698" s="11" t="str">
        <f>IFERROR(__xludf.DUMMYFUNCTION("""COMPUTED_VALUE"""),"BJN-6053")</f>
        <v>BJN-6053</v>
      </c>
    </row>
    <row r="1699">
      <c r="A1699" s="11" t="str">
        <f>IFERROR(__xludf.DUMMYFUNCTION("""COMPUTED_VALUE"""),"BJN-0135")</f>
        <v>BJN-0135</v>
      </c>
    </row>
    <row r="1700">
      <c r="A1700" s="11" t="str">
        <f>IFERROR(__xludf.DUMMYFUNCTION("""COMPUTED_VALUE"""),"BJM-9000")</f>
        <v>BJM-9000</v>
      </c>
    </row>
    <row r="1701">
      <c r="A1701" s="11" t="str">
        <f>IFERROR(__xludf.DUMMYFUNCTION("""COMPUTED_VALUE"""),"BJM-6768")</f>
        <v>BJM-6768</v>
      </c>
    </row>
    <row r="1702">
      <c r="A1702" s="11" t="str">
        <f>IFERROR(__xludf.DUMMYFUNCTION("""COMPUTED_VALUE"""),"BJM-5877")</f>
        <v>BJM-5877</v>
      </c>
    </row>
    <row r="1703">
      <c r="A1703" s="11" t="str">
        <f>IFERROR(__xludf.DUMMYFUNCTION("""COMPUTED_VALUE"""),"BJM-5661")</f>
        <v>BJM-5661</v>
      </c>
    </row>
    <row r="1704">
      <c r="A1704" s="11" t="str">
        <f>IFERROR(__xludf.DUMMYFUNCTION("""COMPUTED_VALUE"""),"BJM-5286")</f>
        <v>BJM-5286</v>
      </c>
    </row>
    <row r="1705">
      <c r="A1705" s="11" t="str">
        <f>IFERROR(__xludf.DUMMYFUNCTION("""COMPUTED_VALUE"""),"BJM-5281")</f>
        <v>BJM-5281</v>
      </c>
    </row>
    <row r="1706">
      <c r="A1706" s="11" t="str">
        <f>IFERROR(__xludf.DUMMYFUNCTION("""COMPUTED_VALUE"""),"BJM-5051")</f>
        <v>BJM-5051</v>
      </c>
    </row>
    <row r="1707">
      <c r="A1707" s="11" t="str">
        <f>IFERROR(__xludf.DUMMYFUNCTION("""COMPUTED_VALUE"""),"BJM-3535")</f>
        <v>BJM-3535</v>
      </c>
    </row>
    <row r="1708">
      <c r="A1708" s="11" t="str">
        <f>IFERROR(__xludf.DUMMYFUNCTION("""COMPUTED_VALUE"""),"BJM-1720")</f>
        <v>BJM-1720</v>
      </c>
    </row>
    <row r="1709">
      <c r="A1709" s="12" t="str">
        <f>IFERROR(__xludf.DUMMYFUNCTION("""COMPUTED_VALUE"""),"BJL-9977")</f>
        <v>BJL-9977</v>
      </c>
    </row>
    <row r="1710">
      <c r="A1710" s="11" t="str">
        <f>IFERROR(__xludf.DUMMYFUNCTION("""COMPUTED_VALUE"""),"BJL-8023")</f>
        <v>BJL-8023</v>
      </c>
    </row>
    <row r="1711">
      <c r="A1711" s="11" t="str">
        <f>IFERROR(__xludf.DUMMYFUNCTION("""COMPUTED_VALUE"""),"BJL-7752")</f>
        <v>BJL-7752</v>
      </c>
    </row>
    <row r="1712">
      <c r="A1712" s="11" t="str">
        <f>IFERROR(__xludf.DUMMYFUNCTION("""COMPUTED_VALUE"""),"BJL-7076")</f>
        <v>BJL-7076</v>
      </c>
    </row>
    <row r="1713">
      <c r="A1713" s="11" t="str">
        <f>IFERROR(__xludf.DUMMYFUNCTION("""COMPUTED_VALUE"""),"BJL-0039")</f>
        <v>BJL-0039</v>
      </c>
    </row>
    <row r="1714">
      <c r="A1714" s="11" t="str">
        <f>IFERROR(__xludf.DUMMYFUNCTION("""COMPUTED_VALUE"""),"BJK-8652")</f>
        <v>BJK-8652</v>
      </c>
    </row>
    <row r="1715">
      <c r="A1715" s="11" t="str">
        <f>IFERROR(__xludf.DUMMYFUNCTION("""COMPUTED_VALUE"""),"BJK-8515")</f>
        <v>BJK-8515</v>
      </c>
    </row>
    <row r="1716">
      <c r="A1716" s="11" t="str">
        <f>IFERROR(__xludf.DUMMYFUNCTION("""COMPUTED_VALUE"""),"BJK-3387")</f>
        <v>BJK-3387</v>
      </c>
    </row>
    <row r="1717">
      <c r="A1717" s="11" t="str">
        <f>IFERROR(__xludf.DUMMYFUNCTION("""COMPUTED_VALUE"""),"BJK-2997")</f>
        <v>BJK-2997</v>
      </c>
    </row>
    <row r="1718">
      <c r="A1718" s="11" t="str">
        <f>IFERROR(__xludf.DUMMYFUNCTION("""COMPUTED_VALUE"""),"BJK-1773")</f>
        <v>BJK-1773</v>
      </c>
    </row>
    <row r="1719">
      <c r="A1719" s="11" t="str">
        <f>IFERROR(__xludf.DUMMYFUNCTION("""COMPUTED_VALUE"""),"BJK-0376")</f>
        <v>BJK-0376</v>
      </c>
    </row>
    <row r="1720">
      <c r="A1720" s="11" t="str">
        <f>IFERROR(__xludf.DUMMYFUNCTION("""COMPUTED_VALUE"""),"BJJ-7189")</f>
        <v>BJJ-7189</v>
      </c>
    </row>
    <row r="1721">
      <c r="A1721" s="11" t="str">
        <f>IFERROR(__xludf.DUMMYFUNCTION("""COMPUTED_VALUE"""),"BJJ-5793")</f>
        <v>BJJ-5793</v>
      </c>
    </row>
    <row r="1722">
      <c r="A1722" s="11" t="str">
        <f>IFERROR(__xludf.DUMMYFUNCTION("""COMPUTED_VALUE"""),"BJJ-1219")</f>
        <v>BJJ-1219</v>
      </c>
    </row>
    <row r="1723">
      <c r="A1723" s="11" t="str">
        <f>IFERROR(__xludf.DUMMYFUNCTION("""COMPUTED_VALUE"""),"BJJ-0597")</f>
        <v>BJJ-0597</v>
      </c>
    </row>
    <row r="1724">
      <c r="A1724" s="11" t="str">
        <f>IFERROR(__xludf.DUMMYFUNCTION("""COMPUTED_VALUE"""),"BJH-7277")</f>
        <v>BJH-7277</v>
      </c>
    </row>
    <row r="1725">
      <c r="A1725" s="11" t="str">
        <f>IFERROR(__xludf.DUMMYFUNCTION("""COMPUTED_VALUE"""),"BJH-5287")</f>
        <v>BJH-5287</v>
      </c>
    </row>
    <row r="1726">
      <c r="A1726" s="11" t="str">
        <f>IFERROR(__xludf.DUMMYFUNCTION("""COMPUTED_VALUE"""),"BJH-5083")</f>
        <v>BJH-5083</v>
      </c>
    </row>
    <row r="1727">
      <c r="A1727" s="11" t="str">
        <f>IFERROR(__xludf.DUMMYFUNCTION("""COMPUTED_VALUE"""),"BJH-3618")</f>
        <v>BJH-3618</v>
      </c>
    </row>
    <row r="1728">
      <c r="A1728" s="11" t="str">
        <f>IFERROR(__xludf.DUMMYFUNCTION("""COMPUTED_VALUE"""),"BJG-9665")</f>
        <v>BJG-9665</v>
      </c>
    </row>
    <row r="1729">
      <c r="A1729" s="11" t="str">
        <f>IFERROR(__xludf.DUMMYFUNCTION("""COMPUTED_VALUE"""),"BJG-8250")</f>
        <v>BJG-8250</v>
      </c>
    </row>
    <row r="1730">
      <c r="A1730" s="11" t="str">
        <f>IFERROR(__xludf.DUMMYFUNCTION("""COMPUTED_VALUE"""),"BJG-7031")</f>
        <v>BJG-7031</v>
      </c>
    </row>
    <row r="1731">
      <c r="A1731" s="11" t="str">
        <f>IFERROR(__xludf.DUMMYFUNCTION("""COMPUTED_VALUE"""),"BJG-6121")</f>
        <v>BJG-6121</v>
      </c>
    </row>
    <row r="1732">
      <c r="A1732" s="11" t="str">
        <f>IFERROR(__xludf.DUMMYFUNCTION("""COMPUTED_VALUE"""),"BJG-0365")</f>
        <v>BJG-0365</v>
      </c>
    </row>
    <row r="1733">
      <c r="A1733" s="11" t="str">
        <f>IFERROR(__xludf.DUMMYFUNCTION("""COMPUTED_VALUE"""),"BJF-9376")</f>
        <v>BJF-9376</v>
      </c>
    </row>
    <row r="1734">
      <c r="A1734" s="12" t="str">
        <f>IFERROR(__xludf.DUMMYFUNCTION("""COMPUTED_VALUE"""),"BJF-8259")</f>
        <v>BJF-8259</v>
      </c>
    </row>
    <row r="1735">
      <c r="A1735" s="11" t="str">
        <f>IFERROR(__xludf.DUMMYFUNCTION("""COMPUTED_VALUE"""),"BJF-8037")</f>
        <v>BJF-8037</v>
      </c>
    </row>
    <row r="1736">
      <c r="A1736" s="11" t="str">
        <f>IFERROR(__xludf.DUMMYFUNCTION("""COMPUTED_VALUE"""),"BJF-7627")</f>
        <v>BJF-7627</v>
      </c>
    </row>
    <row r="1737">
      <c r="A1737" s="11" t="str">
        <f>IFERROR(__xludf.DUMMYFUNCTION("""COMPUTED_VALUE"""),"BJF-3396")</f>
        <v>BJF-3396</v>
      </c>
    </row>
    <row r="1738">
      <c r="A1738" s="11" t="str">
        <f>IFERROR(__xludf.DUMMYFUNCTION("""COMPUTED_VALUE"""),"BJF-3038")</f>
        <v>BJF-3038</v>
      </c>
    </row>
    <row r="1739">
      <c r="A1739" s="11" t="str">
        <f>IFERROR(__xludf.DUMMYFUNCTION("""COMPUTED_VALUE"""),"BJF-2815")</f>
        <v>BJF-2815</v>
      </c>
    </row>
    <row r="1740">
      <c r="A1740" s="11" t="str">
        <f>IFERROR(__xludf.DUMMYFUNCTION("""COMPUTED_VALUE"""),"BJF-0205")</f>
        <v>BJF-0205</v>
      </c>
    </row>
    <row r="1741">
      <c r="A1741" s="11" t="str">
        <f>IFERROR(__xludf.DUMMYFUNCTION("""COMPUTED_VALUE"""),"BJE-9330")</f>
        <v>BJE-9330</v>
      </c>
    </row>
    <row r="1742">
      <c r="A1742" s="11" t="str">
        <f>IFERROR(__xludf.DUMMYFUNCTION("""COMPUTED_VALUE"""),"BJE-9193")</f>
        <v>BJE-9193</v>
      </c>
    </row>
    <row r="1743">
      <c r="A1743" s="11" t="str">
        <f>IFERROR(__xludf.DUMMYFUNCTION("""COMPUTED_VALUE"""),"BJE-8277")</f>
        <v>BJE-8277</v>
      </c>
    </row>
    <row r="1744">
      <c r="A1744" s="11" t="str">
        <f>IFERROR(__xludf.DUMMYFUNCTION("""COMPUTED_VALUE"""),"BJE-3573")</f>
        <v>BJE-3573</v>
      </c>
    </row>
    <row r="1745">
      <c r="A1745" s="11" t="str">
        <f>IFERROR(__xludf.DUMMYFUNCTION("""COMPUTED_VALUE"""),"BJE-2981")</f>
        <v>BJE-2981</v>
      </c>
    </row>
    <row r="1746">
      <c r="A1746" s="11" t="str">
        <f>IFERROR(__xludf.DUMMYFUNCTION("""COMPUTED_VALUE"""),"BJD-8239")</f>
        <v>BJD-8239</v>
      </c>
    </row>
    <row r="1747">
      <c r="A1747" s="11" t="str">
        <f>IFERROR(__xludf.DUMMYFUNCTION("""COMPUTED_VALUE"""),"BJD-7581")</f>
        <v>BJD-7581</v>
      </c>
    </row>
    <row r="1748">
      <c r="A1748" s="11" t="str">
        <f>IFERROR(__xludf.DUMMYFUNCTION("""COMPUTED_VALUE"""),"BJD-6200")</f>
        <v>BJD-6200</v>
      </c>
    </row>
    <row r="1749">
      <c r="A1749" s="11" t="str">
        <f>IFERROR(__xludf.DUMMYFUNCTION("""COMPUTED_VALUE"""),"BJD-5788")</f>
        <v>BJD-5788</v>
      </c>
    </row>
    <row r="1750">
      <c r="A1750" s="11" t="str">
        <f>IFERROR(__xludf.DUMMYFUNCTION("""COMPUTED_VALUE"""),"BJD-5608")</f>
        <v>BJD-5608</v>
      </c>
    </row>
    <row r="1751">
      <c r="A1751" s="11" t="str">
        <f>IFERROR(__xludf.DUMMYFUNCTION("""COMPUTED_VALUE"""),"BJC-6073")</f>
        <v>BJC-6073</v>
      </c>
    </row>
    <row r="1752">
      <c r="A1752" s="11" t="str">
        <f>IFERROR(__xludf.DUMMYFUNCTION("""COMPUTED_VALUE"""),"BJC-2639")</f>
        <v>BJC-2639</v>
      </c>
    </row>
    <row r="1753">
      <c r="A1753" s="11" t="str">
        <f>IFERROR(__xludf.DUMMYFUNCTION("""COMPUTED_VALUE"""),"BJC-0805")</f>
        <v>BJC-0805</v>
      </c>
    </row>
    <row r="1754">
      <c r="A1754" s="11" t="str">
        <f>IFERROR(__xludf.DUMMYFUNCTION("""COMPUTED_VALUE"""),"BJC-0353")</f>
        <v>BJC-0353</v>
      </c>
    </row>
    <row r="1755">
      <c r="A1755" s="11" t="str">
        <f>IFERROR(__xludf.DUMMYFUNCTION("""COMPUTED_VALUE"""),"BJA-8938")</f>
        <v>BJA-8938</v>
      </c>
    </row>
    <row r="1756">
      <c r="A1756" s="11" t="str">
        <f>IFERROR(__xludf.DUMMYFUNCTION("""COMPUTED_VALUE"""),"BJA-6665")</f>
        <v>BJA-6665</v>
      </c>
    </row>
    <row r="1757">
      <c r="A1757" s="11" t="str">
        <f>IFERROR(__xludf.DUMMYFUNCTION("""COMPUTED_VALUE"""),"BJA-6309")</f>
        <v>BJA-6309</v>
      </c>
    </row>
    <row r="1758">
      <c r="A1758" s="11" t="str">
        <f>IFERROR(__xludf.DUMMYFUNCTION("""COMPUTED_VALUE"""),"BHZ-3171")</f>
        <v>BHZ-3171</v>
      </c>
    </row>
    <row r="1759">
      <c r="A1759" s="11" t="str">
        <f>IFERROR(__xludf.DUMMYFUNCTION("""COMPUTED_VALUE"""),"BHZ-2969")</f>
        <v>BHZ-2969</v>
      </c>
    </row>
    <row r="1760">
      <c r="A1760" s="11" t="str">
        <f>IFERROR(__xludf.DUMMYFUNCTION("""COMPUTED_VALUE"""),"BHZ-2601")</f>
        <v>BHZ-2601</v>
      </c>
    </row>
    <row r="1761">
      <c r="A1761" s="11" t="str">
        <f>IFERROR(__xludf.DUMMYFUNCTION("""COMPUTED_VALUE"""),"BHZ-1155")</f>
        <v>BHZ-1155</v>
      </c>
    </row>
    <row r="1762">
      <c r="A1762" s="11" t="str">
        <f>IFERROR(__xludf.DUMMYFUNCTION("""COMPUTED_VALUE"""),"BHY-7677")</f>
        <v>BHY-7677</v>
      </c>
    </row>
    <row r="1763">
      <c r="A1763" s="11" t="str">
        <f>IFERROR(__xludf.DUMMYFUNCTION("""COMPUTED_VALUE"""),"BHY-1987")</f>
        <v>BHY-1987</v>
      </c>
    </row>
    <row r="1764">
      <c r="A1764" s="11" t="str">
        <f>IFERROR(__xludf.DUMMYFUNCTION("""COMPUTED_VALUE"""),"BHY-1192")</f>
        <v>BHY-1192</v>
      </c>
    </row>
    <row r="1765">
      <c r="A1765" s="11" t="str">
        <f>IFERROR(__xludf.DUMMYFUNCTION("""COMPUTED_VALUE"""),"BHX-9612")</f>
        <v>BHX-9612</v>
      </c>
    </row>
    <row r="1766">
      <c r="A1766" s="11" t="str">
        <f>IFERROR(__xludf.DUMMYFUNCTION("""COMPUTED_VALUE"""),"BHX-3056")</f>
        <v>BHX-3056</v>
      </c>
    </row>
    <row r="1767">
      <c r="A1767" s="11" t="str">
        <f>IFERROR(__xludf.DUMMYFUNCTION("""COMPUTED_VALUE"""),"BHW-9101")</f>
        <v>BHW-9101</v>
      </c>
    </row>
    <row r="1768">
      <c r="A1768" s="11" t="str">
        <f>IFERROR(__xludf.DUMMYFUNCTION("""COMPUTED_VALUE"""),"BHW-7808")</f>
        <v>BHW-7808</v>
      </c>
    </row>
    <row r="1769">
      <c r="A1769" s="11" t="str">
        <f>IFERROR(__xludf.DUMMYFUNCTION("""COMPUTED_VALUE"""),"BHW-3005")</f>
        <v>BHW-3005</v>
      </c>
    </row>
    <row r="1770">
      <c r="A1770" s="11" t="str">
        <f>IFERROR(__xludf.DUMMYFUNCTION("""COMPUTED_VALUE"""),"BHV-9917")</f>
        <v>BHV-9917</v>
      </c>
    </row>
    <row r="1771">
      <c r="A1771" s="11" t="str">
        <f>IFERROR(__xludf.DUMMYFUNCTION("""COMPUTED_VALUE"""),"BHV-9729")</f>
        <v>BHV-9729</v>
      </c>
    </row>
    <row r="1772">
      <c r="A1772" s="11" t="str">
        <f>IFERROR(__xludf.DUMMYFUNCTION("""COMPUTED_VALUE"""),"BHV-6903")</f>
        <v>BHV-6903</v>
      </c>
    </row>
    <row r="1773">
      <c r="A1773" s="11" t="str">
        <f>IFERROR(__xludf.DUMMYFUNCTION("""COMPUTED_VALUE"""),"BHU-7258")</f>
        <v>BHU-7258</v>
      </c>
    </row>
    <row r="1774">
      <c r="A1774" s="12" t="str">
        <f>IFERROR(__xludf.DUMMYFUNCTION("""COMPUTED_VALUE"""),"BHU-5158")</f>
        <v>BHU-5158</v>
      </c>
    </row>
    <row r="1775">
      <c r="A1775" s="11" t="str">
        <f>IFERROR(__xludf.DUMMYFUNCTION("""COMPUTED_VALUE"""),"BHU-3319")</f>
        <v>BHU-3319</v>
      </c>
    </row>
    <row r="1776">
      <c r="A1776" s="11" t="str">
        <f>IFERROR(__xludf.DUMMYFUNCTION("""COMPUTED_VALUE"""),"BHU-3205")</f>
        <v>BHU-3205</v>
      </c>
    </row>
    <row r="1777">
      <c r="A1777" s="11" t="str">
        <f>IFERROR(__xludf.DUMMYFUNCTION("""COMPUTED_VALUE"""),"BHT-9037")</f>
        <v>BHT-9037</v>
      </c>
    </row>
    <row r="1778">
      <c r="A1778" s="11" t="str">
        <f>IFERROR(__xludf.DUMMYFUNCTION("""COMPUTED_VALUE"""),"BHT-7752")</f>
        <v>BHT-7752</v>
      </c>
    </row>
    <row r="1779">
      <c r="A1779" s="11" t="str">
        <f>IFERROR(__xludf.DUMMYFUNCTION("""COMPUTED_VALUE"""),"BHT-3613")</f>
        <v>BHT-3613</v>
      </c>
    </row>
    <row r="1780">
      <c r="A1780" s="11" t="str">
        <f>IFERROR(__xludf.DUMMYFUNCTION("""COMPUTED_VALUE"""),"BHS-5521")</f>
        <v>BHS-5521</v>
      </c>
    </row>
    <row r="1781">
      <c r="A1781" s="11" t="str">
        <f>IFERROR(__xludf.DUMMYFUNCTION("""COMPUTED_VALUE"""),"BHS-2568")</f>
        <v>BHS-2568</v>
      </c>
    </row>
    <row r="1782">
      <c r="A1782" s="12" t="str">
        <f>IFERROR(__xludf.DUMMYFUNCTION("""COMPUTED_VALUE"""),"BHS-1799")</f>
        <v>BHS-1799</v>
      </c>
    </row>
    <row r="1783">
      <c r="A1783" s="11" t="str">
        <f>IFERROR(__xludf.DUMMYFUNCTION("""COMPUTED_VALUE"""),"BHR-6722")</f>
        <v>BHR-6722</v>
      </c>
    </row>
    <row r="1784">
      <c r="A1784" s="11" t="str">
        <f>IFERROR(__xludf.DUMMYFUNCTION("""COMPUTED_VALUE"""),"BHR-6656")</f>
        <v>BHR-6656</v>
      </c>
    </row>
    <row r="1785">
      <c r="A1785" s="11" t="str">
        <f>IFERROR(__xludf.DUMMYFUNCTION("""COMPUTED_VALUE"""),"BHR-5652")</f>
        <v>BHR-5652</v>
      </c>
    </row>
    <row r="1786">
      <c r="A1786" s="11" t="str">
        <f>IFERROR(__xludf.DUMMYFUNCTION("""COMPUTED_VALUE"""),"BHQ-5985")</f>
        <v>BHQ-5985</v>
      </c>
    </row>
    <row r="1787">
      <c r="A1787" s="11" t="str">
        <f>IFERROR(__xludf.DUMMYFUNCTION("""COMPUTED_VALUE"""),"BHQ-3985")</f>
        <v>BHQ-3985</v>
      </c>
    </row>
    <row r="1788">
      <c r="A1788" s="11" t="str">
        <f>IFERROR(__xludf.DUMMYFUNCTION("""COMPUTED_VALUE"""),"BHQ-3756")</f>
        <v>BHQ-3756</v>
      </c>
    </row>
    <row r="1789">
      <c r="A1789" s="11" t="str">
        <f>IFERROR(__xludf.DUMMYFUNCTION("""COMPUTED_VALUE"""),"BHP-6652")</f>
        <v>BHP-6652</v>
      </c>
    </row>
    <row r="1790">
      <c r="A1790" s="11" t="str">
        <f>IFERROR(__xludf.DUMMYFUNCTION("""COMPUTED_VALUE"""),"BHP-0633")</f>
        <v>BHP-0633</v>
      </c>
    </row>
    <row r="1791">
      <c r="A1791" s="12" t="str">
        <f>IFERROR(__xludf.DUMMYFUNCTION("""COMPUTED_VALUE"""),"BHP-0600")</f>
        <v>BHP-0600</v>
      </c>
    </row>
    <row r="1792">
      <c r="A1792" s="11" t="str">
        <f>IFERROR(__xludf.DUMMYFUNCTION("""COMPUTED_VALUE"""),"BHN-8167")</f>
        <v>BHN-8167</v>
      </c>
    </row>
    <row r="1793">
      <c r="A1793" s="11" t="str">
        <f>IFERROR(__xludf.DUMMYFUNCTION("""COMPUTED_VALUE"""),"BHN-6528")</f>
        <v>BHN-6528</v>
      </c>
    </row>
    <row r="1794">
      <c r="A1794" s="11" t="str">
        <f>IFERROR(__xludf.DUMMYFUNCTION("""COMPUTED_VALUE"""),"BHN-5362")</f>
        <v>BHN-5362</v>
      </c>
    </row>
    <row r="1795">
      <c r="A1795" s="11" t="str">
        <f>IFERROR(__xludf.DUMMYFUNCTION("""COMPUTED_VALUE"""),"BHN-0997")</f>
        <v>BHN-0997</v>
      </c>
    </row>
    <row r="1796">
      <c r="A1796" s="11" t="str">
        <f>IFERROR(__xludf.DUMMYFUNCTION("""COMPUTED_VALUE"""),"BHN-0578")</f>
        <v>BHN-0578</v>
      </c>
    </row>
    <row r="1797">
      <c r="A1797" s="11" t="str">
        <f>IFERROR(__xludf.DUMMYFUNCTION("""COMPUTED_VALUE"""),"BHM-8005")</f>
        <v>BHM-8005</v>
      </c>
    </row>
    <row r="1798">
      <c r="A1798" s="11" t="str">
        <f>IFERROR(__xludf.DUMMYFUNCTION("""COMPUTED_VALUE"""),"BHM-7272")</f>
        <v>BHM-7272</v>
      </c>
    </row>
    <row r="1799">
      <c r="A1799" s="11" t="str">
        <f>IFERROR(__xludf.DUMMYFUNCTION("""COMPUTED_VALUE"""),"BHM-5957")</f>
        <v>BHM-5957</v>
      </c>
    </row>
    <row r="1800">
      <c r="A1800" s="11" t="str">
        <f>IFERROR(__xludf.DUMMYFUNCTION("""COMPUTED_VALUE"""),"BHM-0788")</f>
        <v>BHM-0788</v>
      </c>
    </row>
    <row r="1801">
      <c r="A1801" s="11" t="str">
        <f>IFERROR(__xludf.DUMMYFUNCTION("""COMPUTED_VALUE"""),"BHL-8915")</f>
        <v>BHL-8915</v>
      </c>
    </row>
    <row r="1802">
      <c r="A1802" s="11" t="str">
        <f>IFERROR(__xludf.DUMMYFUNCTION("""COMPUTED_VALUE"""),"BHL-5828")</f>
        <v>BHL-5828</v>
      </c>
    </row>
    <row r="1803">
      <c r="A1803" s="11" t="str">
        <f>IFERROR(__xludf.DUMMYFUNCTION("""COMPUTED_VALUE"""),"BHL-5165")</f>
        <v>BHL-5165</v>
      </c>
    </row>
    <row r="1804">
      <c r="A1804" s="11" t="str">
        <f>IFERROR(__xludf.DUMMYFUNCTION("""COMPUTED_VALUE"""),"BHK-7909")</f>
        <v>BHK-7909</v>
      </c>
    </row>
    <row r="1805">
      <c r="A1805" s="11" t="str">
        <f>IFERROR(__xludf.DUMMYFUNCTION("""COMPUTED_VALUE"""),"BHK-5328")</f>
        <v>BHK-5328</v>
      </c>
    </row>
    <row r="1806">
      <c r="A1806" s="11" t="str">
        <f>IFERROR(__xludf.DUMMYFUNCTION("""COMPUTED_VALUE"""),"BHK-0897")</f>
        <v>BHK-0897</v>
      </c>
    </row>
    <row r="1807">
      <c r="A1807" s="11" t="str">
        <f>IFERROR(__xludf.DUMMYFUNCTION("""COMPUTED_VALUE"""),"BHK-0686")</f>
        <v>BHK-0686</v>
      </c>
    </row>
    <row r="1808">
      <c r="A1808" s="11" t="str">
        <f>IFERROR(__xludf.DUMMYFUNCTION("""COMPUTED_VALUE"""),"BHJ-9691")</f>
        <v>BHJ-9691</v>
      </c>
    </row>
    <row r="1809">
      <c r="A1809" s="11" t="str">
        <f>IFERROR(__xludf.DUMMYFUNCTION("""COMPUTED_VALUE"""),"BHJ-0783")</f>
        <v>BHJ-0783</v>
      </c>
    </row>
    <row r="1810">
      <c r="A1810" s="11" t="str">
        <f>IFERROR(__xludf.DUMMYFUNCTION("""COMPUTED_VALUE"""),"BHH-7866")</f>
        <v>BHH-7866</v>
      </c>
    </row>
    <row r="1811">
      <c r="A1811" s="11" t="str">
        <f>IFERROR(__xludf.DUMMYFUNCTION("""COMPUTED_VALUE"""),"BHG-3860")</f>
        <v>BHG-3860</v>
      </c>
    </row>
    <row r="1812">
      <c r="A1812" s="11" t="str">
        <f>IFERROR(__xludf.DUMMYFUNCTION("""COMPUTED_VALUE"""),"BHF-9276")</f>
        <v>BHF-9276</v>
      </c>
    </row>
    <row r="1813">
      <c r="A1813" s="11" t="str">
        <f>IFERROR(__xludf.DUMMYFUNCTION("""COMPUTED_VALUE"""),"BHF-5855")</f>
        <v>BHF-5855</v>
      </c>
    </row>
    <row r="1814">
      <c r="A1814" s="11" t="str">
        <f>IFERROR(__xludf.DUMMYFUNCTION("""COMPUTED_VALUE"""),"BHF-1976")</f>
        <v>BHF-1976</v>
      </c>
    </row>
    <row r="1815">
      <c r="A1815" s="11" t="str">
        <f>IFERROR(__xludf.DUMMYFUNCTION("""COMPUTED_VALUE"""),"BHF-0532")</f>
        <v>BHF-0532</v>
      </c>
    </row>
    <row r="1816">
      <c r="A1816" s="11" t="str">
        <f>IFERROR(__xludf.DUMMYFUNCTION("""COMPUTED_VALUE"""),"BHE-3276")</f>
        <v>BHE-3276</v>
      </c>
    </row>
    <row r="1817">
      <c r="A1817" s="11" t="str">
        <f>IFERROR(__xludf.DUMMYFUNCTION("""COMPUTED_VALUE"""),"BHD-3686")</f>
        <v>BHD-3686</v>
      </c>
    </row>
    <row r="1818">
      <c r="A1818" s="11" t="str">
        <f>IFERROR(__xludf.DUMMYFUNCTION("""COMPUTED_VALUE"""),"BHC-8095")</f>
        <v>BHC-8095</v>
      </c>
    </row>
    <row r="1819">
      <c r="A1819" s="11" t="str">
        <f>IFERROR(__xludf.DUMMYFUNCTION("""COMPUTED_VALUE"""),"BHC-6168")</f>
        <v>BHC-6168</v>
      </c>
    </row>
    <row r="1820">
      <c r="A1820" s="11" t="str">
        <f>IFERROR(__xludf.DUMMYFUNCTION("""COMPUTED_VALUE"""),"BHB-8367")</f>
        <v>BHB-8367</v>
      </c>
    </row>
    <row r="1821">
      <c r="A1821" s="11" t="str">
        <f>IFERROR(__xludf.DUMMYFUNCTION("""COMPUTED_VALUE"""),"BHB-7273")</f>
        <v>BHB-7273</v>
      </c>
    </row>
    <row r="1822">
      <c r="A1822" s="11" t="str">
        <f>IFERROR(__xludf.DUMMYFUNCTION("""COMPUTED_VALUE"""),"BHB-0972")</f>
        <v>BHB-0972</v>
      </c>
    </row>
    <row r="1823">
      <c r="A1823" s="11" t="str">
        <f>IFERROR(__xludf.DUMMYFUNCTION("""COMPUTED_VALUE"""),"BHA-9723")</f>
        <v>BHA-9723</v>
      </c>
    </row>
    <row r="1824">
      <c r="A1824" s="11" t="str">
        <f>IFERROR(__xludf.DUMMYFUNCTION("""COMPUTED_VALUE"""),"BHA-8801")</f>
        <v>BHA-8801</v>
      </c>
    </row>
    <row r="1825">
      <c r="A1825" s="11" t="str">
        <f>IFERROR(__xludf.DUMMYFUNCTION("""COMPUTED_VALUE"""),"BHA-3633")</f>
        <v>BHA-3633</v>
      </c>
    </row>
    <row r="1826">
      <c r="A1826" s="11" t="str">
        <f>IFERROR(__xludf.DUMMYFUNCTION("""COMPUTED_VALUE"""),"BHA-2567")</f>
        <v>BHA-2567</v>
      </c>
    </row>
    <row r="1827">
      <c r="A1827" s="11" t="str">
        <f>IFERROR(__xludf.DUMMYFUNCTION("""COMPUTED_VALUE"""),"BHA-0356")</f>
        <v>BHA-0356</v>
      </c>
    </row>
    <row r="1828">
      <c r="A1828" s="11" t="str">
        <f>IFERROR(__xludf.DUMMYFUNCTION("""COMPUTED_VALUE"""),"BGZ-9979")</f>
        <v>BGZ-9979</v>
      </c>
    </row>
    <row r="1829">
      <c r="A1829" s="11" t="str">
        <f>IFERROR(__xludf.DUMMYFUNCTION("""COMPUTED_VALUE"""),"BGZ-7691")</f>
        <v>BGZ-7691</v>
      </c>
    </row>
    <row r="1830">
      <c r="A1830" s="12" t="str">
        <f>IFERROR(__xludf.DUMMYFUNCTION("""COMPUTED_VALUE"""),"BGZ-6678")</f>
        <v>BGZ-6678</v>
      </c>
    </row>
    <row r="1831">
      <c r="A1831" s="11" t="str">
        <f>IFERROR(__xludf.DUMMYFUNCTION("""COMPUTED_VALUE"""),"BGZ-3300")</f>
        <v>BGZ-3300</v>
      </c>
    </row>
    <row r="1832">
      <c r="A1832" s="11" t="str">
        <f>IFERROR(__xludf.DUMMYFUNCTION("""COMPUTED_VALUE"""),"BGZ-2902")</f>
        <v>BGZ-2902</v>
      </c>
    </row>
    <row r="1833">
      <c r="A1833" s="11" t="str">
        <f>IFERROR(__xludf.DUMMYFUNCTION("""COMPUTED_VALUE"""),"BGZ-1005")</f>
        <v>BGZ-1005</v>
      </c>
    </row>
    <row r="1834">
      <c r="A1834" s="11" t="str">
        <f>IFERROR(__xludf.DUMMYFUNCTION("""COMPUTED_VALUE"""),"BGX-8531")</f>
        <v>BGX-8531</v>
      </c>
    </row>
    <row r="1835">
      <c r="A1835" s="11" t="str">
        <f>IFERROR(__xludf.DUMMYFUNCTION("""COMPUTED_VALUE"""),"BGX-8327")</f>
        <v>BGX-8327</v>
      </c>
    </row>
    <row r="1836">
      <c r="A1836" s="11" t="str">
        <f>IFERROR(__xludf.DUMMYFUNCTION("""COMPUTED_VALUE"""),"BGX-6527")</f>
        <v>BGX-6527</v>
      </c>
    </row>
    <row r="1837">
      <c r="A1837" s="11" t="str">
        <f>IFERROR(__xludf.DUMMYFUNCTION("""COMPUTED_VALUE"""),"BGX-6367")</f>
        <v>BGX-6367</v>
      </c>
    </row>
    <row r="1838">
      <c r="A1838" s="11" t="str">
        <f>IFERROR(__xludf.DUMMYFUNCTION("""COMPUTED_VALUE"""),"BGX-6193")</f>
        <v>BGX-6193</v>
      </c>
    </row>
    <row r="1839">
      <c r="A1839" s="11" t="str">
        <f>IFERROR(__xludf.DUMMYFUNCTION("""COMPUTED_VALUE"""),"BGX-5572")</f>
        <v>BGX-5572</v>
      </c>
    </row>
    <row r="1840">
      <c r="A1840" s="11" t="str">
        <f>IFERROR(__xludf.DUMMYFUNCTION("""COMPUTED_VALUE"""),"BGX-0291")</f>
        <v>BGX-0291</v>
      </c>
    </row>
    <row r="1841">
      <c r="A1841" s="11" t="str">
        <f>IFERROR(__xludf.DUMMYFUNCTION("""COMPUTED_VALUE"""),"BGW-7661")</f>
        <v>BGW-7661</v>
      </c>
    </row>
    <row r="1842">
      <c r="A1842" s="11" t="str">
        <f>IFERROR(__xludf.DUMMYFUNCTION("""COMPUTED_VALUE"""),"BGW-5729")</f>
        <v>BGW-5729</v>
      </c>
    </row>
    <row r="1843">
      <c r="A1843" s="11" t="str">
        <f>IFERROR(__xludf.DUMMYFUNCTION("""COMPUTED_VALUE"""),"BGV-9888")</f>
        <v>BGV-9888</v>
      </c>
    </row>
    <row r="1844">
      <c r="A1844" s="11" t="str">
        <f>IFERROR(__xludf.DUMMYFUNCTION("""COMPUTED_VALUE"""),"BGV-7207")</f>
        <v>BGV-7207</v>
      </c>
    </row>
    <row r="1845">
      <c r="A1845" s="11" t="str">
        <f>IFERROR(__xludf.DUMMYFUNCTION("""COMPUTED_VALUE"""),"BGV-6706")</f>
        <v>BGV-6706</v>
      </c>
    </row>
    <row r="1846">
      <c r="A1846" s="11" t="str">
        <f>IFERROR(__xludf.DUMMYFUNCTION("""COMPUTED_VALUE"""),"BGV-0135")</f>
        <v>BGV-0135</v>
      </c>
    </row>
    <row r="1847">
      <c r="A1847" s="12" t="str">
        <f>IFERROR(__xludf.DUMMYFUNCTION("""COMPUTED_VALUE"""),"BGU-9909")</f>
        <v>BGU-9909</v>
      </c>
    </row>
    <row r="1848">
      <c r="A1848" s="11" t="str">
        <f>IFERROR(__xludf.DUMMYFUNCTION("""COMPUTED_VALUE"""),"BGU-8567")</f>
        <v>BGU-8567</v>
      </c>
    </row>
    <row r="1849">
      <c r="A1849" s="11" t="str">
        <f>IFERROR(__xludf.DUMMYFUNCTION("""COMPUTED_VALUE"""),"BGU-5937")</f>
        <v>BGU-5937</v>
      </c>
    </row>
    <row r="1850">
      <c r="A1850" s="11" t="str">
        <f>IFERROR(__xludf.DUMMYFUNCTION("""COMPUTED_VALUE"""),"BGU-5326")</f>
        <v>BGU-5326</v>
      </c>
    </row>
    <row r="1851">
      <c r="A1851" s="11" t="str">
        <f>IFERROR(__xludf.DUMMYFUNCTION("""COMPUTED_VALUE"""),"BGU-0907")</f>
        <v>BGU-0907</v>
      </c>
    </row>
    <row r="1852">
      <c r="A1852" s="11" t="str">
        <f>IFERROR(__xludf.DUMMYFUNCTION("""COMPUTED_VALUE"""),"BGT-8628")</f>
        <v>BGT-8628</v>
      </c>
    </row>
    <row r="1853">
      <c r="A1853" s="11" t="str">
        <f>IFERROR(__xludf.DUMMYFUNCTION("""COMPUTED_VALUE"""),"BGT-7829")</f>
        <v>BGT-7829</v>
      </c>
    </row>
    <row r="1854">
      <c r="A1854" s="11" t="str">
        <f>IFERROR(__xludf.DUMMYFUNCTION("""COMPUTED_VALUE"""),"BGT-5069")</f>
        <v>BGT-5069</v>
      </c>
    </row>
    <row r="1855">
      <c r="A1855" s="11" t="str">
        <f>IFERROR(__xludf.DUMMYFUNCTION("""COMPUTED_VALUE"""),"BGT-3751")</f>
        <v>BGT-3751</v>
      </c>
    </row>
    <row r="1856">
      <c r="A1856" s="11" t="str">
        <f>IFERROR(__xludf.DUMMYFUNCTION("""COMPUTED_VALUE"""),"BGT-2360")</f>
        <v>BGT-2360</v>
      </c>
    </row>
    <row r="1857">
      <c r="A1857" s="11" t="str">
        <f>IFERROR(__xludf.DUMMYFUNCTION("""COMPUTED_VALUE"""),"BGT-1681")</f>
        <v>BGT-1681</v>
      </c>
    </row>
    <row r="1858">
      <c r="A1858" s="11" t="str">
        <f>IFERROR(__xludf.DUMMYFUNCTION("""COMPUTED_VALUE"""),"BGS-9180")</f>
        <v>BGS-9180</v>
      </c>
    </row>
    <row r="1859">
      <c r="A1859" s="11" t="str">
        <f>IFERROR(__xludf.DUMMYFUNCTION("""COMPUTED_VALUE"""),"BGS-8577")</f>
        <v>BGS-8577</v>
      </c>
    </row>
    <row r="1860">
      <c r="A1860" s="11" t="str">
        <f>IFERROR(__xludf.DUMMYFUNCTION("""COMPUTED_VALUE"""),"BGS-7262")</f>
        <v>BGS-7262</v>
      </c>
    </row>
    <row r="1861">
      <c r="A1861" s="11" t="str">
        <f>IFERROR(__xludf.DUMMYFUNCTION("""COMPUTED_VALUE"""),"BGS-6528")</f>
        <v>BGS-6528</v>
      </c>
    </row>
    <row r="1862">
      <c r="A1862" s="11" t="str">
        <f>IFERROR(__xludf.DUMMYFUNCTION("""COMPUTED_VALUE"""),"BGS-5555")</f>
        <v>BGS-5555</v>
      </c>
    </row>
    <row r="1863">
      <c r="A1863" s="11" t="str">
        <f>IFERROR(__xludf.DUMMYFUNCTION("""COMPUTED_VALUE"""),"BGS-1752")</f>
        <v>BGS-1752</v>
      </c>
    </row>
    <row r="1864">
      <c r="A1864" s="11" t="str">
        <f>IFERROR(__xludf.DUMMYFUNCTION("""COMPUTED_VALUE"""),"BGS-1676")</f>
        <v>BGS-1676</v>
      </c>
    </row>
    <row r="1865">
      <c r="A1865" s="11" t="str">
        <f>IFERROR(__xludf.DUMMYFUNCTION("""COMPUTED_VALUE"""),"BGS-0222")</f>
        <v>BGS-0222</v>
      </c>
    </row>
    <row r="1866">
      <c r="A1866" s="11" t="str">
        <f>IFERROR(__xludf.DUMMYFUNCTION("""COMPUTED_VALUE"""),"BGS-0171")</f>
        <v>BGS-0171</v>
      </c>
    </row>
    <row r="1867">
      <c r="A1867" s="11" t="str">
        <f>IFERROR(__xludf.DUMMYFUNCTION("""COMPUTED_VALUE"""),"BGR-8923")</f>
        <v>BGR-8923</v>
      </c>
    </row>
    <row r="1868">
      <c r="A1868" s="11" t="str">
        <f>IFERROR(__xludf.DUMMYFUNCTION("""COMPUTED_VALUE"""),"BGR-3186")</f>
        <v>BGR-3186</v>
      </c>
    </row>
    <row r="1869">
      <c r="A1869" s="11" t="str">
        <f>IFERROR(__xludf.DUMMYFUNCTION("""COMPUTED_VALUE"""),"BGR-0262")</f>
        <v>BGR-0262</v>
      </c>
    </row>
    <row r="1870">
      <c r="A1870" s="11" t="str">
        <f>IFERROR(__xludf.DUMMYFUNCTION("""COMPUTED_VALUE"""),"BGQ-8135")</f>
        <v>BGQ-8135</v>
      </c>
    </row>
    <row r="1871">
      <c r="A1871" s="11" t="str">
        <f>IFERROR(__xludf.DUMMYFUNCTION("""COMPUTED_VALUE"""),"BGQ-7017")</f>
        <v>BGQ-7017</v>
      </c>
    </row>
    <row r="1872">
      <c r="A1872" s="11" t="str">
        <f>IFERROR(__xludf.DUMMYFUNCTION("""COMPUTED_VALUE"""),"BGQ-5582")</f>
        <v>BGQ-5582</v>
      </c>
    </row>
    <row r="1873">
      <c r="A1873" s="11" t="str">
        <f>IFERROR(__xludf.DUMMYFUNCTION("""COMPUTED_VALUE"""),"BGQ-1995")</f>
        <v>BGQ-1995</v>
      </c>
    </row>
    <row r="1874">
      <c r="A1874" s="11" t="str">
        <f>IFERROR(__xludf.DUMMYFUNCTION("""COMPUTED_VALUE"""),"BGP-9555")</f>
        <v>BGP-9555</v>
      </c>
    </row>
    <row r="1875">
      <c r="A1875" s="11" t="str">
        <f>IFERROR(__xludf.DUMMYFUNCTION("""COMPUTED_VALUE"""),"BGP-8370")</f>
        <v>BGP-8370</v>
      </c>
    </row>
    <row r="1876">
      <c r="A1876" s="11" t="str">
        <f>IFERROR(__xludf.DUMMYFUNCTION("""COMPUTED_VALUE"""),"BGP-6021")</f>
        <v>BGP-6021</v>
      </c>
    </row>
    <row r="1877">
      <c r="A1877" s="11" t="str">
        <f>IFERROR(__xludf.DUMMYFUNCTION("""COMPUTED_VALUE"""),"BGP-5850")</f>
        <v>BGP-5850</v>
      </c>
    </row>
    <row r="1878">
      <c r="A1878" s="11" t="str">
        <f>IFERROR(__xludf.DUMMYFUNCTION("""COMPUTED_VALUE"""),"BGP-5756")</f>
        <v>BGP-5756</v>
      </c>
    </row>
    <row r="1879">
      <c r="A1879" s="11" t="str">
        <f>IFERROR(__xludf.DUMMYFUNCTION("""COMPUTED_VALUE"""),"BGP-3333")</f>
        <v>BGP-3333</v>
      </c>
    </row>
    <row r="1880">
      <c r="A1880" s="11" t="str">
        <f>IFERROR(__xludf.DUMMYFUNCTION("""COMPUTED_VALUE"""),"BGP-0999")</f>
        <v>BGP-0999</v>
      </c>
    </row>
    <row r="1881">
      <c r="A1881" s="11" t="str">
        <f>IFERROR(__xludf.DUMMYFUNCTION("""COMPUTED_VALUE"""),"BGP-0863")</f>
        <v>BGP-0863</v>
      </c>
    </row>
    <row r="1882">
      <c r="A1882" s="11" t="str">
        <f>IFERROR(__xludf.DUMMYFUNCTION("""COMPUTED_VALUE"""),"BGN-0707")</f>
        <v>BGN-0707</v>
      </c>
    </row>
    <row r="1883">
      <c r="A1883" s="11" t="str">
        <f>IFERROR(__xludf.DUMMYFUNCTION("""COMPUTED_VALUE"""),"BGM-9791")</f>
        <v>BGM-9791</v>
      </c>
    </row>
    <row r="1884">
      <c r="A1884" s="11" t="str">
        <f>IFERROR(__xludf.DUMMYFUNCTION("""COMPUTED_VALUE"""),"BGM-7251")</f>
        <v>BGM-7251</v>
      </c>
    </row>
    <row r="1885">
      <c r="A1885" s="11" t="str">
        <f>IFERROR(__xludf.DUMMYFUNCTION("""COMPUTED_VALUE"""),"BGM-6623")</f>
        <v>BGM-6623</v>
      </c>
    </row>
    <row r="1886">
      <c r="A1886" s="11" t="str">
        <f>IFERROR(__xludf.DUMMYFUNCTION("""COMPUTED_VALUE"""),"BGM-5056")</f>
        <v>BGM-5056</v>
      </c>
    </row>
    <row r="1887">
      <c r="A1887" s="11" t="str">
        <f>IFERROR(__xludf.DUMMYFUNCTION("""COMPUTED_VALUE"""),"BGM-3568")</f>
        <v>BGM-3568</v>
      </c>
    </row>
    <row r="1888">
      <c r="A1888" s="11" t="str">
        <f>IFERROR(__xludf.DUMMYFUNCTION("""COMPUTED_VALUE"""),"BGM-2759")</f>
        <v>BGM-2759</v>
      </c>
    </row>
    <row r="1889">
      <c r="A1889" s="11" t="str">
        <f>IFERROR(__xludf.DUMMYFUNCTION("""COMPUTED_VALUE"""),"BGM-2301")</f>
        <v>BGM-2301</v>
      </c>
    </row>
    <row r="1890">
      <c r="A1890" s="11" t="str">
        <f>IFERROR(__xludf.DUMMYFUNCTION("""COMPUTED_VALUE"""),"BGL-7679")</f>
        <v>BGL-7679</v>
      </c>
    </row>
    <row r="1891">
      <c r="A1891" s="11" t="str">
        <f>IFERROR(__xludf.DUMMYFUNCTION("""COMPUTED_VALUE"""),"BGL-3913")</f>
        <v>BGL-3913</v>
      </c>
    </row>
    <row r="1892">
      <c r="A1892" s="11" t="str">
        <f>IFERROR(__xludf.DUMMYFUNCTION("""COMPUTED_VALUE"""),"BGL-1200")</f>
        <v>BGL-1200</v>
      </c>
    </row>
    <row r="1893">
      <c r="A1893" s="11" t="str">
        <f>IFERROR(__xludf.DUMMYFUNCTION("""COMPUTED_VALUE"""),"BGK-7163")</f>
        <v>BGK-7163</v>
      </c>
    </row>
    <row r="1894">
      <c r="A1894" s="11" t="str">
        <f>IFERROR(__xludf.DUMMYFUNCTION("""COMPUTED_VALUE"""),"BGK-6111")</f>
        <v>BGK-6111</v>
      </c>
    </row>
    <row r="1895">
      <c r="A1895" s="11" t="str">
        <f>IFERROR(__xludf.DUMMYFUNCTION("""COMPUTED_VALUE"""),"BGK-5803")</f>
        <v>BGK-5803</v>
      </c>
    </row>
    <row r="1896">
      <c r="A1896" s="11" t="str">
        <f>IFERROR(__xludf.DUMMYFUNCTION("""COMPUTED_VALUE"""),"BGK-5597")</f>
        <v>BGK-5597</v>
      </c>
    </row>
    <row r="1897">
      <c r="A1897" s="11" t="str">
        <f>IFERROR(__xludf.DUMMYFUNCTION("""COMPUTED_VALUE"""),"BGK-3301")</f>
        <v>BGK-3301</v>
      </c>
    </row>
    <row r="1898">
      <c r="A1898" s="11" t="str">
        <f>IFERROR(__xludf.DUMMYFUNCTION("""COMPUTED_VALUE"""),"BGK-1806")</f>
        <v>BGK-1806</v>
      </c>
    </row>
    <row r="1899">
      <c r="A1899" s="11" t="str">
        <f>IFERROR(__xludf.DUMMYFUNCTION("""COMPUTED_VALUE"""),"BGK-1635")</f>
        <v>BGK-1635</v>
      </c>
    </row>
    <row r="1900">
      <c r="A1900" s="11" t="str">
        <f>IFERROR(__xludf.DUMMYFUNCTION("""COMPUTED_VALUE"""),"BGJ-9998")</f>
        <v>BGJ-9998</v>
      </c>
    </row>
    <row r="1901">
      <c r="A1901" s="11" t="str">
        <f>IFERROR(__xludf.DUMMYFUNCTION("""COMPUTED_VALUE"""),"BGJ-9302")</f>
        <v>BGJ-9302</v>
      </c>
    </row>
    <row r="1902">
      <c r="A1902" s="11" t="str">
        <f>IFERROR(__xludf.DUMMYFUNCTION("""COMPUTED_VALUE"""),"BGJ-8578")</f>
        <v>BGJ-8578</v>
      </c>
    </row>
    <row r="1903">
      <c r="A1903" s="11" t="str">
        <f>IFERROR(__xludf.DUMMYFUNCTION("""COMPUTED_VALUE"""),"BGJ-7855")</f>
        <v>BGJ-7855</v>
      </c>
    </row>
    <row r="1904">
      <c r="A1904" s="11" t="str">
        <f>IFERROR(__xludf.DUMMYFUNCTION("""COMPUTED_VALUE"""),"BGJ-6880")</f>
        <v>BGJ-6880</v>
      </c>
    </row>
    <row r="1905">
      <c r="A1905" s="11" t="str">
        <f>IFERROR(__xludf.DUMMYFUNCTION("""COMPUTED_VALUE"""),"BGJ-6638")</f>
        <v>BGJ-6638</v>
      </c>
    </row>
    <row r="1906">
      <c r="A1906" s="11" t="str">
        <f>IFERROR(__xludf.DUMMYFUNCTION("""COMPUTED_VALUE"""),"BGJ-3367")</f>
        <v>BGJ-3367</v>
      </c>
    </row>
    <row r="1907">
      <c r="A1907" s="11" t="str">
        <f>IFERROR(__xludf.DUMMYFUNCTION("""COMPUTED_VALUE"""),"BGJ-3311")</f>
        <v>BGJ-3311</v>
      </c>
    </row>
    <row r="1908">
      <c r="A1908" s="11" t="str">
        <f>IFERROR(__xludf.DUMMYFUNCTION("""COMPUTED_VALUE"""),"BGJ-2331")</f>
        <v>BGJ-2331</v>
      </c>
    </row>
    <row r="1909">
      <c r="A1909" s="11" t="str">
        <f>IFERROR(__xludf.DUMMYFUNCTION("""COMPUTED_VALUE"""),"BGJ-1770")</f>
        <v>BGJ-1770</v>
      </c>
    </row>
    <row r="1910">
      <c r="A1910" s="11" t="str">
        <f>IFERROR(__xludf.DUMMYFUNCTION("""COMPUTED_VALUE"""),"BGH-6558")</f>
        <v>BGH-6558</v>
      </c>
    </row>
    <row r="1911">
      <c r="A1911" s="11" t="str">
        <f>IFERROR(__xludf.DUMMYFUNCTION("""COMPUTED_VALUE"""),"BGH-6235")</f>
        <v>BGH-6235</v>
      </c>
    </row>
    <row r="1912">
      <c r="A1912" s="11" t="str">
        <f>IFERROR(__xludf.DUMMYFUNCTION("""COMPUTED_VALUE"""),"BGH-3106")</f>
        <v>BGH-3106</v>
      </c>
    </row>
    <row r="1913">
      <c r="A1913" s="11" t="str">
        <f>IFERROR(__xludf.DUMMYFUNCTION("""COMPUTED_VALUE"""),"BGH-1502")</f>
        <v>BGH-1502</v>
      </c>
    </row>
    <row r="1914">
      <c r="A1914" s="11" t="str">
        <f>IFERROR(__xludf.DUMMYFUNCTION("""COMPUTED_VALUE"""),"BGF-9676")</f>
        <v>BGF-9676</v>
      </c>
    </row>
    <row r="1915">
      <c r="A1915" s="11" t="str">
        <f>IFERROR(__xludf.DUMMYFUNCTION("""COMPUTED_VALUE"""),"BGF-6265")</f>
        <v>BGF-6265</v>
      </c>
    </row>
    <row r="1916">
      <c r="A1916" s="11" t="str">
        <f>IFERROR(__xludf.DUMMYFUNCTION("""COMPUTED_VALUE"""),"BGF-1650")</f>
        <v>BGF-1650</v>
      </c>
    </row>
    <row r="1917">
      <c r="A1917" s="11" t="str">
        <f>IFERROR(__xludf.DUMMYFUNCTION("""COMPUTED_VALUE"""),"BGF-0593")</f>
        <v>BGF-0593</v>
      </c>
    </row>
    <row r="1918">
      <c r="A1918" s="11" t="str">
        <f>IFERROR(__xludf.DUMMYFUNCTION("""COMPUTED_VALUE"""),"BGE-8765")</f>
        <v>BGE-8765</v>
      </c>
    </row>
    <row r="1919">
      <c r="A1919" s="12" t="str">
        <f>IFERROR(__xludf.DUMMYFUNCTION("""COMPUTED_VALUE"""),"BGE-0131")</f>
        <v>BGE-0131</v>
      </c>
    </row>
    <row r="1920">
      <c r="A1920" s="11" t="str">
        <f>IFERROR(__xludf.DUMMYFUNCTION("""COMPUTED_VALUE"""),"BGD-8029")</f>
        <v>BGD-8029</v>
      </c>
    </row>
    <row r="1921">
      <c r="A1921" s="11" t="str">
        <f>IFERROR(__xludf.DUMMYFUNCTION("""COMPUTED_VALUE"""),"BGD-7382")</f>
        <v>BGD-7382</v>
      </c>
    </row>
    <row r="1922">
      <c r="A1922" s="11" t="str">
        <f>IFERROR(__xludf.DUMMYFUNCTION("""COMPUTED_VALUE"""),"BGD-5016")</f>
        <v>BGD-5016</v>
      </c>
    </row>
    <row r="1923">
      <c r="A1923" s="11" t="str">
        <f>IFERROR(__xludf.DUMMYFUNCTION("""COMPUTED_VALUE"""),"BGC-8630")</f>
        <v>BGC-8630</v>
      </c>
    </row>
    <row r="1924">
      <c r="A1924" s="11" t="str">
        <f>IFERROR(__xludf.DUMMYFUNCTION("""COMPUTED_VALUE"""),"BGC-5588")</f>
        <v>BGC-5588</v>
      </c>
    </row>
    <row r="1925">
      <c r="A1925" s="11" t="str">
        <f>IFERROR(__xludf.DUMMYFUNCTION("""COMPUTED_VALUE"""),"BGC-1778")</f>
        <v>BGC-1778</v>
      </c>
    </row>
    <row r="1926">
      <c r="A1926" s="11" t="str">
        <f>IFERROR(__xludf.DUMMYFUNCTION("""COMPUTED_VALUE"""),"BGC-1282")</f>
        <v>BGC-1282</v>
      </c>
    </row>
    <row r="1927">
      <c r="A1927" s="11" t="str">
        <f>IFERROR(__xludf.DUMMYFUNCTION("""COMPUTED_VALUE"""),"BGC-0518")</f>
        <v>BGC-0518</v>
      </c>
    </row>
    <row r="1928">
      <c r="A1928" s="11" t="str">
        <f>IFERROR(__xludf.DUMMYFUNCTION("""COMPUTED_VALUE"""),"BGB-9907")</f>
        <v>BGB-9907</v>
      </c>
    </row>
    <row r="1929">
      <c r="A1929" s="11" t="str">
        <f>IFERROR(__xludf.DUMMYFUNCTION("""COMPUTED_VALUE"""),"BGB-8991")</f>
        <v>BGB-8991</v>
      </c>
    </row>
    <row r="1930">
      <c r="A1930" s="11" t="str">
        <f>IFERROR(__xludf.DUMMYFUNCTION("""COMPUTED_VALUE"""),"BGB-6606")</f>
        <v>BGB-6606</v>
      </c>
    </row>
    <row r="1931">
      <c r="A1931" s="11" t="str">
        <f>IFERROR(__xludf.DUMMYFUNCTION("""COMPUTED_VALUE"""),"BGB-5018")</f>
        <v>BGB-5018</v>
      </c>
    </row>
    <row r="1932">
      <c r="A1932" s="11" t="str">
        <f>IFERROR(__xludf.DUMMYFUNCTION("""COMPUTED_VALUE"""),"BGB-2210")</f>
        <v>BGB-2210</v>
      </c>
    </row>
    <row r="1933">
      <c r="A1933" s="11" t="str">
        <f>IFERROR(__xludf.DUMMYFUNCTION("""COMPUTED_VALUE"""),"BGA-8593")</f>
        <v>BGA-8593</v>
      </c>
    </row>
    <row r="1934">
      <c r="A1934" s="11" t="str">
        <f>IFERROR(__xludf.DUMMYFUNCTION("""COMPUTED_VALUE"""),"BGA-7057")</f>
        <v>BGA-7057</v>
      </c>
    </row>
    <row r="1935">
      <c r="A1935" s="11" t="str">
        <f>IFERROR(__xludf.DUMMYFUNCTION("""COMPUTED_VALUE"""),"BGA-3687")</f>
        <v>BGA-3687</v>
      </c>
    </row>
    <row r="1936">
      <c r="A1936" s="11" t="str">
        <f>IFERROR(__xludf.DUMMYFUNCTION("""COMPUTED_VALUE"""),"BGA-2280")</f>
        <v>BGA-2280</v>
      </c>
    </row>
    <row r="1937">
      <c r="A1937" s="11" t="str">
        <f>IFERROR(__xludf.DUMMYFUNCTION("""COMPUTED_VALUE"""),"BFZ-9866")</f>
        <v>BFZ-9866</v>
      </c>
    </row>
    <row r="1938">
      <c r="A1938" s="11" t="str">
        <f>IFERROR(__xludf.DUMMYFUNCTION("""COMPUTED_VALUE"""),"BFZ-9319")</f>
        <v>BFZ-9319</v>
      </c>
    </row>
    <row r="1939">
      <c r="A1939" s="11" t="str">
        <f>IFERROR(__xludf.DUMMYFUNCTION("""COMPUTED_VALUE"""),"BFZ-6350")</f>
        <v>BFZ-6350</v>
      </c>
    </row>
    <row r="1940">
      <c r="A1940" s="11" t="str">
        <f>IFERROR(__xludf.DUMMYFUNCTION("""COMPUTED_VALUE"""),"BFZ-5579")</f>
        <v>BFZ-5579</v>
      </c>
    </row>
    <row r="1941">
      <c r="A1941" s="11" t="str">
        <f>IFERROR(__xludf.DUMMYFUNCTION("""COMPUTED_VALUE"""),"BFZ-1560")</f>
        <v>BFZ-1560</v>
      </c>
    </row>
    <row r="1942">
      <c r="A1942" s="11" t="str">
        <f>IFERROR(__xludf.DUMMYFUNCTION("""COMPUTED_VALUE"""),"BFY-2016")</f>
        <v>BFY-2016</v>
      </c>
    </row>
    <row r="1943">
      <c r="A1943" s="11" t="str">
        <f>IFERROR(__xludf.DUMMYFUNCTION("""COMPUTED_VALUE"""),"BFY-1378")</f>
        <v>BFY-1378</v>
      </c>
    </row>
    <row r="1944">
      <c r="A1944" s="11" t="str">
        <f>IFERROR(__xludf.DUMMYFUNCTION("""COMPUTED_VALUE"""),"BFX-2209")</f>
        <v>BFX-2209</v>
      </c>
    </row>
    <row r="1945">
      <c r="A1945" s="11" t="str">
        <f>IFERROR(__xludf.DUMMYFUNCTION("""COMPUTED_VALUE"""),"BFW-9639")</f>
        <v>BFW-9639</v>
      </c>
    </row>
    <row r="1946">
      <c r="A1946" s="11" t="str">
        <f>IFERROR(__xludf.DUMMYFUNCTION("""COMPUTED_VALUE"""),"BFW-5656")</f>
        <v>BFW-5656</v>
      </c>
    </row>
    <row r="1947">
      <c r="A1947" s="11" t="str">
        <f>IFERROR(__xludf.DUMMYFUNCTION("""COMPUTED_VALUE"""),"BFW-0968")</f>
        <v>BFW-0968</v>
      </c>
    </row>
    <row r="1948">
      <c r="A1948" s="11" t="str">
        <f>IFERROR(__xludf.DUMMYFUNCTION("""COMPUTED_VALUE"""),"BFV-6835")</f>
        <v>BFV-6835</v>
      </c>
    </row>
    <row r="1949">
      <c r="A1949" s="11" t="str">
        <f>IFERROR(__xludf.DUMMYFUNCTION("""COMPUTED_VALUE"""),"BFV-6760")</f>
        <v>BFV-6760</v>
      </c>
    </row>
    <row r="1950">
      <c r="A1950" s="11" t="str">
        <f>IFERROR(__xludf.DUMMYFUNCTION("""COMPUTED_VALUE"""),"BFV-3003")</f>
        <v>BFV-3003</v>
      </c>
    </row>
    <row r="1951">
      <c r="A1951" s="11" t="str">
        <f>IFERROR(__xludf.DUMMYFUNCTION("""COMPUTED_VALUE"""),"BFV-2983")</f>
        <v>BFV-2983</v>
      </c>
    </row>
    <row r="1952">
      <c r="A1952" s="11" t="str">
        <f>IFERROR(__xludf.DUMMYFUNCTION("""COMPUTED_VALUE"""),"BFV-2512")</f>
        <v>BFV-2512</v>
      </c>
    </row>
    <row r="1953">
      <c r="A1953" s="11" t="str">
        <f>IFERROR(__xludf.DUMMYFUNCTION("""COMPUTED_VALUE"""),"BFU-9728")</f>
        <v>BFU-9728</v>
      </c>
    </row>
    <row r="1954">
      <c r="A1954" s="11" t="str">
        <f>IFERROR(__xludf.DUMMYFUNCTION("""COMPUTED_VALUE"""),"BFU-9268")</f>
        <v>BFU-9268</v>
      </c>
    </row>
    <row r="1955">
      <c r="A1955" s="11" t="str">
        <f>IFERROR(__xludf.DUMMYFUNCTION("""COMPUTED_VALUE"""),"BFU-7890")</f>
        <v>BFU-7890</v>
      </c>
    </row>
    <row r="1956">
      <c r="A1956" s="11" t="str">
        <f>IFERROR(__xludf.DUMMYFUNCTION("""COMPUTED_VALUE"""),"BFU-6736")</f>
        <v>BFU-6736</v>
      </c>
    </row>
    <row r="1957">
      <c r="A1957" s="11" t="str">
        <f>IFERROR(__xludf.DUMMYFUNCTION("""COMPUTED_VALUE"""),"BFU-5295")</f>
        <v>BFU-5295</v>
      </c>
    </row>
    <row r="1958">
      <c r="A1958" s="11" t="str">
        <f>IFERROR(__xludf.DUMMYFUNCTION("""COMPUTED_VALUE"""),"BFU-1200")</f>
        <v>BFU-1200</v>
      </c>
    </row>
    <row r="1959">
      <c r="A1959" s="11" t="str">
        <f>IFERROR(__xludf.DUMMYFUNCTION("""COMPUTED_VALUE"""),"BFT-7066")</f>
        <v>BFT-7066</v>
      </c>
    </row>
    <row r="1960">
      <c r="A1960" s="12" t="str">
        <f>IFERROR(__xludf.DUMMYFUNCTION("""COMPUTED_VALUE"""),"BFT-5321")</f>
        <v>BFT-5321</v>
      </c>
    </row>
    <row r="1961">
      <c r="A1961" s="11" t="str">
        <f>IFERROR(__xludf.DUMMYFUNCTION("""COMPUTED_VALUE"""),"BFT-1791")</f>
        <v>BFT-1791</v>
      </c>
    </row>
    <row r="1962">
      <c r="A1962" s="11" t="str">
        <f>IFERROR(__xludf.DUMMYFUNCTION("""COMPUTED_VALUE"""),"BFS-6322")</f>
        <v>BFS-6322</v>
      </c>
    </row>
    <row r="1963">
      <c r="A1963" s="11" t="str">
        <f>IFERROR(__xludf.DUMMYFUNCTION("""COMPUTED_VALUE"""),"BFS-3380")</f>
        <v>BFS-3380</v>
      </c>
    </row>
    <row r="1964">
      <c r="A1964" s="11" t="str">
        <f>IFERROR(__xludf.DUMMYFUNCTION("""COMPUTED_VALUE"""),"BFS-0355")</f>
        <v>BFS-0355</v>
      </c>
    </row>
    <row r="1965">
      <c r="A1965" s="11" t="str">
        <f>IFERROR(__xludf.DUMMYFUNCTION("""COMPUTED_VALUE"""),"BFR-8077")</f>
        <v>BFR-8077</v>
      </c>
    </row>
    <row r="1966">
      <c r="A1966" s="11" t="str">
        <f>IFERROR(__xludf.DUMMYFUNCTION("""COMPUTED_VALUE"""),"BFR-6120")</f>
        <v>BFR-6120</v>
      </c>
    </row>
    <row r="1967">
      <c r="A1967" s="11" t="str">
        <f>IFERROR(__xludf.DUMMYFUNCTION("""COMPUTED_VALUE"""),"BFR-5002")</f>
        <v>BFR-5002</v>
      </c>
    </row>
    <row r="1968">
      <c r="A1968" s="11" t="str">
        <f>IFERROR(__xludf.DUMMYFUNCTION("""COMPUTED_VALUE"""),"BFR-2700")</f>
        <v>BFR-2700</v>
      </c>
    </row>
    <row r="1969">
      <c r="A1969" s="11" t="str">
        <f>IFERROR(__xludf.DUMMYFUNCTION("""COMPUTED_VALUE"""),"BFR-2625")</f>
        <v>BFR-2625</v>
      </c>
    </row>
    <row r="1970">
      <c r="A1970" s="11" t="str">
        <f>IFERROR(__xludf.DUMMYFUNCTION("""COMPUTED_VALUE"""),"BFR-1003")</f>
        <v>BFR-1003</v>
      </c>
    </row>
    <row r="1971">
      <c r="A1971" s="11" t="str">
        <f>IFERROR(__xludf.DUMMYFUNCTION("""COMPUTED_VALUE"""),"BFQ-8318")</f>
        <v>BFQ-8318</v>
      </c>
    </row>
    <row r="1972">
      <c r="A1972" s="11" t="str">
        <f>IFERROR(__xludf.DUMMYFUNCTION("""COMPUTED_VALUE"""),"BFQ-8259")</f>
        <v>BFQ-8259</v>
      </c>
    </row>
    <row r="1973">
      <c r="A1973" s="11" t="str">
        <f>IFERROR(__xludf.DUMMYFUNCTION("""COMPUTED_VALUE"""),"BFP-9509")</f>
        <v>BFP-9509</v>
      </c>
    </row>
    <row r="1974">
      <c r="A1974" s="11" t="str">
        <f>IFERROR(__xludf.DUMMYFUNCTION("""COMPUTED_VALUE"""),"BFP-9037")</f>
        <v>BFP-9037</v>
      </c>
    </row>
    <row r="1975">
      <c r="A1975" s="11" t="str">
        <f>IFERROR(__xludf.DUMMYFUNCTION("""COMPUTED_VALUE"""),"BFP-1208")</f>
        <v>BFP-1208</v>
      </c>
    </row>
    <row r="1976">
      <c r="A1976" s="11" t="str">
        <f>IFERROR(__xludf.DUMMYFUNCTION("""COMPUTED_VALUE"""),"BFN-3399")</f>
        <v>BFN-3399</v>
      </c>
    </row>
    <row r="1977">
      <c r="A1977" s="11" t="str">
        <f>IFERROR(__xludf.DUMMYFUNCTION("""COMPUTED_VALUE"""),"BFN-0203")</f>
        <v>BFN-0203</v>
      </c>
    </row>
    <row r="1978">
      <c r="A1978" s="11" t="str">
        <f>IFERROR(__xludf.DUMMYFUNCTION("""COMPUTED_VALUE"""),"BFM-6989")</f>
        <v>BFM-6989</v>
      </c>
    </row>
    <row r="1979">
      <c r="A1979" s="11" t="str">
        <f>IFERROR(__xludf.DUMMYFUNCTION("""COMPUTED_VALUE"""),"BFM-1501")</f>
        <v>BFM-1501</v>
      </c>
    </row>
    <row r="1980">
      <c r="A1980" s="11" t="str">
        <f>IFERROR(__xludf.DUMMYFUNCTION("""COMPUTED_VALUE"""),"BFL-9686")</f>
        <v>BFL-9686</v>
      </c>
    </row>
    <row r="1981">
      <c r="A1981" s="11" t="str">
        <f>IFERROR(__xludf.DUMMYFUNCTION("""COMPUTED_VALUE"""),"BFL-8959")</f>
        <v>BFL-8959</v>
      </c>
    </row>
    <row r="1982">
      <c r="A1982" s="11" t="str">
        <f>IFERROR(__xludf.DUMMYFUNCTION("""COMPUTED_VALUE"""),"BFL-2699")</f>
        <v>BFL-2699</v>
      </c>
    </row>
    <row r="1983">
      <c r="A1983" s="11" t="str">
        <f>IFERROR(__xludf.DUMMYFUNCTION("""COMPUTED_VALUE"""),"BFL-1120")</f>
        <v>BFL-1120</v>
      </c>
    </row>
    <row r="1984">
      <c r="A1984" s="11" t="str">
        <f>IFERROR(__xludf.DUMMYFUNCTION("""COMPUTED_VALUE"""),"BFK-7115")</f>
        <v>BFK-7115</v>
      </c>
    </row>
    <row r="1985">
      <c r="A1985" s="11" t="str">
        <f>IFERROR(__xludf.DUMMYFUNCTION("""COMPUTED_VALUE"""),"BFK-5776")</f>
        <v>BFK-5776</v>
      </c>
    </row>
    <row r="1986">
      <c r="A1986" s="11" t="str">
        <f>IFERROR(__xludf.DUMMYFUNCTION("""COMPUTED_VALUE"""),"BFK-5166")</f>
        <v>BFK-5166</v>
      </c>
    </row>
    <row r="1987">
      <c r="A1987" s="11" t="str">
        <f>IFERROR(__xludf.DUMMYFUNCTION("""COMPUTED_VALUE"""),"BFK-1783")</f>
        <v>BFK-1783</v>
      </c>
    </row>
    <row r="1988">
      <c r="A1988" s="11" t="str">
        <f>IFERROR(__xludf.DUMMYFUNCTION("""COMPUTED_VALUE"""),"BFK-1288")</f>
        <v>BFK-1288</v>
      </c>
    </row>
    <row r="1989">
      <c r="A1989" s="11" t="str">
        <f>IFERROR(__xludf.DUMMYFUNCTION("""COMPUTED_VALUE"""),"BFK-1013")</f>
        <v>BFK-1013</v>
      </c>
    </row>
    <row r="1990">
      <c r="A1990" s="11" t="str">
        <f>IFERROR(__xludf.DUMMYFUNCTION("""COMPUTED_VALUE"""),"BFJ-8913")</f>
        <v>BFJ-8913</v>
      </c>
    </row>
    <row r="1991">
      <c r="A1991" s="11" t="str">
        <f>IFERROR(__xludf.DUMMYFUNCTION("""COMPUTED_VALUE"""),"BFJ-8688")</f>
        <v>BFJ-8688</v>
      </c>
    </row>
    <row r="1992">
      <c r="A1992" s="11" t="str">
        <f>IFERROR(__xludf.DUMMYFUNCTION("""COMPUTED_VALUE"""),"BFJ-7573")</f>
        <v>BFJ-7573</v>
      </c>
    </row>
    <row r="1993">
      <c r="A1993" s="11" t="str">
        <f>IFERROR(__xludf.DUMMYFUNCTION("""COMPUTED_VALUE"""),"BFH-9898")</f>
        <v>BFH-9898</v>
      </c>
    </row>
    <row r="1994">
      <c r="A1994" s="11" t="str">
        <f>IFERROR(__xludf.DUMMYFUNCTION("""COMPUTED_VALUE"""),"BFH-7950")</f>
        <v>BFH-7950</v>
      </c>
    </row>
    <row r="1995">
      <c r="A1995" s="11" t="str">
        <f>IFERROR(__xludf.DUMMYFUNCTION("""COMPUTED_VALUE"""),"BFH-7780")</f>
        <v>BFH-7780</v>
      </c>
    </row>
    <row r="1996">
      <c r="A1996" s="11" t="str">
        <f>IFERROR(__xludf.DUMMYFUNCTION("""COMPUTED_VALUE"""),"BFH-3586")</f>
        <v>BFH-3586</v>
      </c>
    </row>
    <row r="1997">
      <c r="A1997" s="11" t="str">
        <f>IFERROR(__xludf.DUMMYFUNCTION("""COMPUTED_VALUE"""),"BFG-3803")</f>
        <v>BFG-3803</v>
      </c>
    </row>
    <row r="1998">
      <c r="A1998" s="11" t="str">
        <f>IFERROR(__xludf.DUMMYFUNCTION("""COMPUTED_VALUE"""),"BFG-1506")</f>
        <v>BFG-1506</v>
      </c>
    </row>
    <row r="1999">
      <c r="A1999" s="11" t="str">
        <f>IFERROR(__xludf.DUMMYFUNCTION("""COMPUTED_VALUE"""),"BFF-2985")</f>
        <v>BFF-2985</v>
      </c>
    </row>
    <row r="2000">
      <c r="A2000" s="11" t="str">
        <f>IFERROR(__xludf.DUMMYFUNCTION("""COMPUTED_VALUE"""),"BFF-1908")</f>
        <v>BFF-1908</v>
      </c>
    </row>
    <row r="2001">
      <c r="A2001" s="11" t="str">
        <f>IFERROR(__xludf.DUMMYFUNCTION("""COMPUTED_VALUE"""),"BFE-8893")</f>
        <v>BFE-8893</v>
      </c>
    </row>
    <row r="2002">
      <c r="A2002" s="11" t="str">
        <f>IFERROR(__xludf.DUMMYFUNCTION("""COMPUTED_VALUE"""),"BFE-6626")</f>
        <v>BFE-6626</v>
      </c>
    </row>
    <row r="2003">
      <c r="A2003" s="11" t="str">
        <f>IFERROR(__xludf.DUMMYFUNCTION("""COMPUTED_VALUE"""),"BFE-2811")</f>
        <v>BFE-2811</v>
      </c>
    </row>
    <row r="2004">
      <c r="A2004" s="11" t="str">
        <f>IFERROR(__xludf.DUMMYFUNCTION("""COMPUTED_VALUE"""),"BFE-1231")</f>
        <v>BFE-1231</v>
      </c>
    </row>
    <row r="2005">
      <c r="A2005" s="11" t="str">
        <f>IFERROR(__xludf.DUMMYFUNCTION("""COMPUTED_VALUE"""),"BFE-0822")</f>
        <v>BFE-0822</v>
      </c>
    </row>
    <row r="2006">
      <c r="A2006" s="11" t="str">
        <f>IFERROR(__xludf.DUMMYFUNCTION("""COMPUTED_VALUE"""),"BFD-8391")</f>
        <v>BFD-8391</v>
      </c>
    </row>
    <row r="2007">
      <c r="A2007" s="11" t="str">
        <f>IFERROR(__xludf.DUMMYFUNCTION("""COMPUTED_VALUE"""),"BFD-7977")</f>
        <v>BFD-7977</v>
      </c>
    </row>
    <row r="2008">
      <c r="A2008" s="11" t="str">
        <f>IFERROR(__xludf.DUMMYFUNCTION("""COMPUTED_VALUE"""),"BFD-2712")</f>
        <v>BFD-2712</v>
      </c>
    </row>
    <row r="2009">
      <c r="A2009" s="11" t="str">
        <f>IFERROR(__xludf.DUMMYFUNCTION("""COMPUTED_VALUE"""),"BFD-2278")</f>
        <v>BFD-2278</v>
      </c>
    </row>
    <row r="2010">
      <c r="A2010" s="11" t="str">
        <f>IFERROR(__xludf.DUMMYFUNCTION("""COMPUTED_VALUE"""),"BFD-0180")</f>
        <v>BFD-0180</v>
      </c>
    </row>
    <row r="2011">
      <c r="A2011" s="11" t="str">
        <f>IFERROR(__xludf.DUMMYFUNCTION("""COMPUTED_VALUE"""),"BFC-3197")</f>
        <v>BFC-3197</v>
      </c>
    </row>
    <row r="2012">
      <c r="A2012" s="11" t="str">
        <f>IFERROR(__xludf.DUMMYFUNCTION("""COMPUTED_VALUE"""),"BFC-1992")</f>
        <v>BFC-1992</v>
      </c>
    </row>
    <row r="2013">
      <c r="A2013" s="11" t="str">
        <f>IFERROR(__xludf.DUMMYFUNCTION("""COMPUTED_VALUE"""),"BFB-7770")</f>
        <v>BFB-7770</v>
      </c>
    </row>
    <row r="2014">
      <c r="A2014" s="11" t="str">
        <f>IFERROR(__xludf.DUMMYFUNCTION("""COMPUTED_VALUE"""),"BFA-2505")</f>
        <v>BFA-2505</v>
      </c>
    </row>
    <row r="2015">
      <c r="A2015" s="11" t="str">
        <f>IFERROR(__xludf.DUMMYFUNCTION("""COMPUTED_VALUE"""),"BEZ-9709")</f>
        <v>BEZ-9709</v>
      </c>
    </row>
    <row r="2016">
      <c r="A2016" s="11" t="str">
        <f>IFERROR(__xludf.DUMMYFUNCTION("""COMPUTED_VALUE"""),"BEZ-7105")</f>
        <v>BEZ-7105</v>
      </c>
    </row>
    <row r="2017">
      <c r="A2017" s="11" t="str">
        <f>IFERROR(__xludf.DUMMYFUNCTION("""COMPUTED_VALUE"""),"BEZ-6816")</f>
        <v>BEZ-6816</v>
      </c>
    </row>
    <row r="2018">
      <c r="A2018" s="11" t="str">
        <f>IFERROR(__xludf.DUMMYFUNCTION("""COMPUTED_VALUE"""),"BEZ-6789")</f>
        <v>BEZ-6789</v>
      </c>
    </row>
    <row r="2019">
      <c r="A2019" s="11" t="str">
        <f>IFERROR(__xludf.DUMMYFUNCTION("""COMPUTED_VALUE"""),"BEZ-6019")</f>
        <v>BEZ-6019</v>
      </c>
    </row>
    <row r="2020">
      <c r="A2020" s="12" t="str">
        <f>IFERROR(__xludf.DUMMYFUNCTION("""COMPUTED_VALUE"""),"BEZ-3231")</f>
        <v>BEZ-3231</v>
      </c>
    </row>
    <row r="2021">
      <c r="A2021" s="11" t="str">
        <f>IFERROR(__xludf.DUMMYFUNCTION("""COMPUTED_VALUE"""),"BEZ-2075")</f>
        <v>BEZ-2075</v>
      </c>
    </row>
    <row r="2022">
      <c r="A2022" s="11" t="str">
        <f>IFERROR(__xludf.DUMMYFUNCTION("""COMPUTED_VALUE"""),"BEZ-0527")</f>
        <v>BEZ-0527</v>
      </c>
    </row>
    <row r="2023">
      <c r="A2023" s="11" t="str">
        <f>IFERROR(__xludf.DUMMYFUNCTION("""COMPUTED_VALUE"""),"BEY-7515")</f>
        <v>BEY-7515</v>
      </c>
    </row>
    <row r="2024">
      <c r="A2024" s="11" t="str">
        <f>IFERROR(__xludf.DUMMYFUNCTION("""COMPUTED_VALUE"""),"BEY-5367")</f>
        <v>BEY-5367</v>
      </c>
    </row>
    <row r="2025">
      <c r="A2025" s="11" t="str">
        <f>IFERROR(__xludf.DUMMYFUNCTION("""COMPUTED_VALUE"""),"BEY-2069")</f>
        <v>BEY-2069</v>
      </c>
    </row>
    <row r="2026">
      <c r="A2026" s="12" t="str">
        <f>IFERROR(__xludf.DUMMYFUNCTION("""COMPUTED_VALUE"""),"BEY-0016")</f>
        <v>BEY-0016</v>
      </c>
    </row>
    <row r="2027">
      <c r="A2027" s="11" t="str">
        <f>IFERROR(__xludf.DUMMYFUNCTION("""COMPUTED_VALUE"""),"BEX-8101")</f>
        <v>BEX-8101</v>
      </c>
    </row>
    <row r="2028">
      <c r="A2028" s="11" t="str">
        <f>IFERROR(__xludf.DUMMYFUNCTION("""COMPUTED_VALUE"""),"BEX-7255")</f>
        <v>BEX-7255</v>
      </c>
    </row>
    <row r="2029">
      <c r="A2029" s="11" t="str">
        <f>IFERROR(__xludf.DUMMYFUNCTION("""COMPUTED_VALUE"""),"BEX-0561")</f>
        <v>BEX-0561</v>
      </c>
    </row>
    <row r="2030">
      <c r="A2030" s="11" t="str">
        <f>IFERROR(__xludf.DUMMYFUNCTION("""COMPUTED_VALUE"""),"BEW-6390")</f>
        <v>BEW-6390</v>
      </c>
    </row>
    <row r="2031">
      <c r="A2031" s="11" t="str">
        <f>IFERROR(__xludf.DUMMYFUNCTION("""COMPUTED_VALUE"""),"BEW-1372")</f>
        <v>BEW-1372</v>
      </c>
    </row>
    <row r="2032">
      <c r="A2032" s="11" t="str">
        <f>IFERROR(__xludf.DUMMYFUNCTION("""COMPUTED_VALUE"""),"BEV-9987")</f>
        <v>BEV-9987</v>
      </c>
    </row>
    <row r="2033">
      <c r="A2033" s="11" t="str">
        <f>IFERROR(__xludf.DUMMYFUNCTION("""COMPUTED_VALUE"""),"BEV-0895")</f>
        <v>BEV-0895</v>
      </c>
    </row>
    <row r="2034">
      <c r="A2034" s="11" t="str">
        <f>IFERROR(__xludf.DUMMYFUNCTION("""COMPUTED_VALUE"""),"BEU-9319")</f>
        <v>BEU-9319</v>
      </c>
    </row>
    <row r="2035">
      <c r="A2035" s="11" t="str">
        <f>IFERROR(__xludf.DUMMYFUNCTION("""COMPUTED_VALUE"""),"BEU-8937")</f>
        <v>BEU-8937</v>
      </c>
    </row>
    <row r="2036">
      <c r="A2036" s="11" t="str">
        <f>IFERROR(__xludf.DUMMYFUNCTION("""COMPUTED_VALUE"""),"BEU-7089")</f>
        <v>BEU-7089</v>
      </c>
    </row>
    <row r="2037">
      <c r="A2037" s="11" t="str">
        <f>IFERROR(__xludf.DUMMYFUNCTION("""COMPUTED_VALUE"""),"BEU-5755")</f>
        <v>BEU-5755</v>
      </c>
    </row>
    <row r="2038">
      <c r="A2038" s="11" t="str">
        <f>IFERROR(__xludf.DUMMYFUNCTION("""COMPUTED_VALUE"""),"BEU-0938")</f>
        <v>BEU-0938</v>
      </c>
    </row>
    <row r="2039">
      <c r="A2039" s="11" t="str">
        <f>IFERROR(__xludf.DUMMYFUNCTION("""COMPUTED_VALUE"""),"BES-9597")</f>
        <v>BES-9597</v>
      </c>
    </row>
    <row r="2040">
      <c r="A2040" s="11" t="str">
        <f>IFERROR(__xludf.DUMMYFUNCTION("""COMPUTED_VALUE"""),"BES-9019")</f>
        <v>BES-9019</v>
      </c>
    </row>
    <row r="2041">
      <c r="A2041" s="11" t="str">
        <f>IFERROR(__xludf.DUMMYFUNCTION("""COMPUTED_VALUE"""),"BES-1763")</f>
        <v>BES-1763</v>
      </c>
    </row>
    <row r="2042">
      <c r="A2042" s="11" t="str">
        <f>IFERROR(__xludf.DUMMYFUNCTION("""COMPUTED_VALUE"""),"BER-9680")</f>
        <v>BER-9680</v>
      </c>
    </row>
    <row r="2043">
      <c r="A2043" s="11" t="str">
        <f>IFERROR(__xludf.DUMMYFUNCTION("""COMPUTED_VALUE"""),"BER-8825")</f>
        <v>BER-8825</v>
      </c>
    </row>
    <row r="2044">
      <c r="A2044" s="11" t="str">
        <f>IFERROR(__xludf.DUMMYFUNCTION("""COMPUTED_VALUE"""),"BER-2911")</f>
        <v>BER-2911</v>
      </c>
    </row>
    <row r="2045">
      <c r="A2045" s="11" t="str">
        <f>IFERROR(__xludf.DUMMYFUNCTION("""COMPUTED_VALUE"""),"BER-1509")</f>
        <v>BER-1509</v>
      </c>
    </row>
    <row r="2046">
      <c r="A2046" s="11" t="str">
        <f>IFERROR(__xludf.DUMMYFUNCTION("""COMPUTED_VALUE"""),"BEQ-1803")</f>
        <v>BEQ-1803</v>
      </c>
    </row>
    <row r="2047">
      <c r="A2047" s="11" t="str">
        <f>IFERROR(__xludf.DUMMYFUNCTION("""COMPUTED_VALUE"""),"BEP-5882")</f>
        <v>BEP-5882</v>
      </c>
    </row>
    <row r="2048">
      <c r="A2048" s="11" t="str">
        <f>IFERROR(__xludf.DUMMYFUNCTION("""COMPUTED_VALUE"""),"BEP-0007")</f>
        <v>BEP-0007</v>
      </c>
    </row>
    <row r="2049">
      <c r="A2049" s="11" t="str">
        <f>IFERROR(__xludf.DUMMYFUNCTION("""COMPUTED_VALUE"""),"BEN-9600")</f>
        <v>BEN-9600</v>
      </c>
    </row>
    <row r="2050">
      <c r="A2050" s="11" t="str">
        <f>IFERROR(__xludf.DUMMYFUNCTION("""COMPUTED_VALUE"""),"BEN-8257")</f>
        <v>BEN-8257</v>
      </c>
    </row>
    <row r="2051">
      <c r="A2051" s="12" t="str">
        <f>IFERROR(__xludf.DUMMYFUNCTION("""COMPUTED_VALUE"""),"BEN-7933")</f>
        <v>BEN-7933</v>
      </c>
    </row>
    <row r="2052">
      <c r="A2052" s="11" t="str">
        <f>IFERROR(__xludf.DUMMYFUNCTION("""COMPUTED_VALUE"""),"BEN-6586")</f>
        <v>BEN-6586</v>
      </c>
    </row>
    <row r="2053">
      <c r="A2053" s="11" t="str">
        <f>IFERROR(__xludf.DUMMYFUNCTION("""COMPUTED_VALUE"""),"BEN-6103")</f>
        <v>BEN-6103</v>
      </c>
    </row>
    <row r="2054">
      <c r="A2054" s="11" t="str">
        <f>IFERROR(__xludf.DUMMYFUNCTION("""COMPUTED_VALUE"""),"BEN-5892")</f>
        <v>BEN-5892</v>
      </c>
    </row>
    <row r="2055">
      <c r="A2055" s="11" t="str">
        <f>IFERROR(__xludf.DUMMYFUNCTION("""COMPUTED_VALUE"""),"BEN-5083")</f>
        <v>BEN-5083</v>
      </c>
    </row>
    <row r="2056">
      <c r="A2056" s="11" t="str">
        <f>IFERROR(__xludf.DUMMYFUNCTION("""COMPUTED_VALUE"""),"BEN-1011")</f>
        <v>BEN-1011</v>
      </c>
    </row>
    <row r="2057">
      <c r="A2057" s="11" t="str">
        <f>IFERROR(__xludf.DUMMYFUNCTION("""COMPUTED_VALUE"""),"BEN-0183")</f>
        <v>BEN-0183</v>
      </c>
    </row>
    <row r="2058">
      <c r="A2058" s="11" t="str">
        <f>IFERROR(__xludf.DUMMYFUNCTION("""COMPUTED_VALUE"""),"BEM-6683")</f>
        <v>BEM-6683</v>
      </c>
    </row>
    <row r="2059">
      <c r="A2059" s="11" t="str">
        <f>IFERROR(__xludf.DUMMYFUNCTION("""COMPUTED_VALUE"""),"BEL-6990")</f>
        <v>BEL-6990</v>
      </c>
    </row>
    <row r="2060">
      <c r="A2060" s="12" t="str">
        <f>IFERROR(__xludf.DUMMYFUNCTION("""COMPUTED_VALUE"""),"BEL-6027")</f>
        <v>BEL-6027</v>
      </c>
    </row>
    <row r="2061">
      <c r="A2061" s="12" t="str">
        <f>IFERROR(__xludf.DUMMYFUNCTION("""COMPUTED_VALUE"""),"BEL-0968")</f>
        <v>BEL-0968</v>
      </c>
    </row>
    <row r="2062">
      <c r="A2062" s="11" t="str">
        <f>IFERROR(__xludf.DUMMYFUNCTION("""COMPUTED_VALUE"""),"BEL-0829")</f>
        <v>BEL-0829</v>
      </c>
    </row>
    <row r="2063">
      <c r="A2063" s="11" t="str">
        <f>IFERROR(__xludf.DUMMYFUNCTION("""COMPUTED_VALUE"""),"BEK-9352")</f>
        <v>BEK-9352</v>
      </c>
    </row>
    <row r="2064">
      <c r="A2064" s="11" t="str">
        <f>IFERROR(__xludf.DUMMYFUNCTION("""COMPUTED_VALUE"""),"BEK-2996")</f>
        <v>BEK-2996</v>
      </c>
    </row>
    <row r="2065">
      <c r="A2065" s="11" t="str">
        <f>IFERROR(__xludf.DUMMYFUNCTION("""COMPUTED_VALUE"""),"BEJ-3296")</f>
        <v>BEJ-3296</v>
      </c>
    </row>
    <row r="2066">
      <c r="A2066" s="11" t="str">
        <f>IFERROR(__xludf.DUMMYFUNCTION("""COMPUTED_VALUE"""),"BEJ-1269")</f>
        <v>BEJ-1269</v>
      </c>
    </row>
    <row r="2067">
      <c r="A2067" s="11" t="str">
        <f>IFERROR(__xludf.DUMMYFUNCTION("""COMPUTED_VALUE"""),"BEJ-0303")</f>
        <v>BEJ-0303</v>
      </c>
    </row>
    <row r="2068">
      <c r="A2068" s="11" t="str">
        <f>IFERROR(__xludf.DUMMYFUNCTION("""COMPUTED_VALUE"""),"BEH-9908")</f>
        <v>BEH-9908</v>
      </c>
    </row>
    <row r="2069">
      <c r="A2069" s="11" t="str">
        <f>IFERROR(__xludf.DUMMYFUNCTION("""COMPUTED_VALUE"""),"BEH-8953")</f>
        <v>BEH-8953</v>
      </c>
    </row>
    <row r="2070">
      <c r="A2070" s="11" t="str">
        <f>IFERROR(__xludf.DUMMYFUNCTION("""COMPUTED_VALUE"""),"BEE-9118")</f>
        <v>BEE-9118</v>
      </c>
    </row>
    <row r="2071">
      <c r="A2071" s="12" t="str">
        <f>IFERROR(__xludf.DUMMYFUNCTION("""COMPUTED_VALUE"""),"BEE-8893")</f>
        <v>BEE-8893</v>
      </c>
    </row>
    <row r="2072">
      <c r="A2072" s="11" t="str">
        <f>IFERROR(__xludf.DUMMYFUNCTION("""COMPUTED_VALUE"""),"BEE-7119")</f>
        <v>BEE-7119</v>
      </c>
    </row>
    <row r="2073">
      <c r="A2073" s="12" t="str">
        <f>IFERROR(__xludf.DUMMYFUNCTION("""COMPUTED_VALUE"""),"BEE-6327")</f>
        <v>BEE-6327</v>
      </c>
    </row>
    <row r="2074">
      <c r="A2074" s="11" t="str">
        <f>IFERROR(__xludf.DUMMYFUNCTION("""COMPUTED_VALUE"""),"BED-8538")</f>
        <v>BED-8538</v>
      </c>
    </row>
    <row r="2075">
      <c r="A2075" s="11" t="str">
        <f>IFERROR(__xludf.DUMMYFUNCTION("""COMPUTED_VALUE"""),"BED-8163")</f>
        <v>BED-8163</v>
      </c>
    </row>
    <row r="2076">
      <c r="A2076" s="11" t="str">
        <f>IFERROR(__xludf.DUMMYFUNCTION("""COMPUTED_VALUE"""),"BED-8063")</f>
        <v>BED-8063</v>
      </c>
    </row>
    <row r="2077">
      <c r="A2077" s="11" t="str">
        <f>IFERROR(__xludf.DUMMYFUNCTION("""COMPUTED_VALUE"""),"BED-6193")</f>
        <v>BED-6193</v>
      </c>
    </row>
    <row r="2078">
      <c r="A2078" s="11" t="str">
        <f>IFERROR(__xludf.DUMMYFUNCTION("""COMPUTED_VALUE"""),"BED-1097")</f>
        <v>BED-1097</v>
      </c>
    </row>
    <row r="2079">
      <c r="A2079" s="11" t="str">
        <f>IFERROR(__xludf.DUMMYFUNCTION("""COMPUTED_VALUE"""),"BED-0916")</f>
        <v>BED-0916</v>
      </c>
    </row>
    <row r="2080">
      <c r="A2080" s="11" t="str">
        <f>IFERROR(__xludf.DUMMYFUNCTION("""COMPUTED_VALUE"""),"BED-0166")</f>
        <v>BED-0166</v>
      </c>
    </row>
    <row r="2081">
      <c r="A2081" s="11" t="str">
        <f>IFERROR(__xludf.DUMMYFUNCTION("""COMPUTED_VALUE"""),"BEC-8679")</f>
        <v>BEC-8679</v>
      </c>
    </row>
    <row r="2082">
      <c r="A2082" s="11" t="str">
        <f>IFERROR(__xludf.DUMMYFUNCTION("""COMPUTED_VALUE"""),"BEC-8387")</f>
        <v>BEC-8387</v>
      </c>
    </row>
    <row r="2083">
      <c r="A2083" s="11" t="str">
        <f>IFERROR(__xludf.DUMMYFUNCTION("""COMPUTED_VALUE"""),"BEC-5533")</f>
        <v>BEC-5533</v>
      </c>
    </row>
    <row r="2084">
      <c r="A2084" s="11" t="str">
        <f>IFERROR(__xludf.DUMMYFUNCTION("""COMPUTED_VALUE"""),"BEC-5196")</f>
        <v>BEC-5196</v>
      </c>
    </row>
    <row r="2085">
      <c r="A2085" s="11" t="str">
        <f>IFERROR(__xludf.DUMMYFUNCTION("""COMPUTED_VALUE"""),"BEC-1608")</f>
        <v>BEC-1608</v>
      </c>
    </row>
    <row r="2086">
      <c r="A2086" s="11" t="str">
        <f>IFERROR(__xludf.DUMMYFUNCTION("""COMPUTED_VALUE"""),"BEC-0098")</f>
        <v>BEC-0098</v>
      </c>
    </row>
    <row r="2087">
      <c r="A2087" s="12" t="str">
        <f>IFERROR(__xludf.DUMMYFUNCTION("""COMPUTED_VALUE"""),"BEB-9290")</f>
        <v>BEB-9290</v>
      </c>
    </row>
    <row r="2088">
      <c r="A2088" s="11" t="str">
        <f>IFERROR(__xludf.DUMMYFUNCTION("""COMPUTED_VALUE"""),"BEB-7631")</f>
        <v>BEB-7631</v>
      </c>
    </row>
    <row r="2089">
      <c r="A2089" s="11" t="str">
        <f>IFERROR(__xludf.DUMMYFUNCTION("""COMPUTED_VALUE"""),"BEB-6822")</f>
        <v>BEB-6822</v>
      </c>
    </row>
    <row r="2090">
      <c r="A2090" s="11" t="str">
        <f>IFERROR(__xludf.DUMMYFUNCTION("""COMPUTED_VALUE"""),"BEB-6530")</f>
        <v>BEB-6530</v>
      </c>
    </row>
    <row r="2091">
      <c r="A2091" s="11" t="str">
        <f>IFERROR(__xludf.DUMMYFUNCTION("""COMPUTED_VALUE"""),"BEB-5689")</f>
        <v>BEB-5689</v>
      </c>
    </row>
    <row r="2092">
      <c r="A2092" s="11" t="str">
        <f>IFERROR(__xludf.DUMMYFUNCTION("""COMPUTED_VALUE"""),"BEB-3570")</f>
        <v>BEB-3570</v>
      </c>
    </row>
    <row r="2093">
      <c r="A2093" s="11" t="str">
        <f>IFERROR(__xludf.DUMMYFUNCTION("""COMPUTED_VALUE"""),"BEB-2728")</f>
        <v>BEB-2728</v>
      </c>
    </row>
    <row r="2094">
      <c r="A2094" s="11" t="str">
        <f>IFERROR(__xludf.DUMMYFUNCTION("""COMPUTED_VALUE"""),"BEA-9622")</f>
        <v>BEA-9622</v>
      </c>
    </row>
    <row r="2095">
      <c r="A2095" s="11" t="str">
        <f>IFERROR(__xludf.DUMMYFUNCTION("""COMPUTED_VALUE"""),"BEA-9118")</f>
        <v>BEA-9118</v>
      </c>
    </row>
    <row r="2096">
      <c r="A2096" s="11" t="str">
        <f>IFERROR(__xludf.DUMMYFUNCTION("""COMPUTED_VALUE"""),"BEA-5263")</f>
        <v>BEA-5263</v>
      </c>
    </row>
    <row r="2097">
      <c r="A2097" s="11" t="str">
        <f>IFERROR(__xludf.DUMMYFUNCTION("""COMPUTED_VALUE"""),"BEA-3672")</f>
        <v>BEA-3672</v>
      </c>
    </row>
    <row r="2098">
      <c r="A2098" s="11" t="str">
        <f>IFERROR(__xludf.DUMMYFUNCTION("""COMPUTED_VALUE"""),"BEA-0313")</f>
        <v>BEA-0313</v>
      </c>
    </row>
    <row r="2099">
      <c r="A2099" s="11" t="str">
        <f>IFERROR(__xludf.DUMMYFUNCTION("""COMPUTED_VALUE"""),"BDZ-9667")</f>
        <v>BDZ-9667</v>
      </c>
    </row>
    <row r="2100">
      <c r="A2100" s="11" t="str">
        <f>IFERROR(__xludf.DUMMYFUNCTION("""COMPUTED_VALUE"""),"BDZ-7359")</f>
        <v>BDZ-7359</v>
      </c>
    </row>
    <row r="2101">
      <c r="A2101" s="11" t="str">
        <f>IFERROR(__xludf.DUMMYFUNCTION("""COMPUTED_VALUE"""),"BDZ-2359")</f>
        <v>BDZ-2359</v>
      </c>
    </row>
    <row r="2102">
      <c r="A2102" s="11" t="str">
        <f>IFERROR(__xludf.DUMMYFUNCTION("""COMPUTED_VALUE"""),"BDY-3722")</f>
        <v>BDY-3722</v>
      </c>
    </row>
    <row r="2103">
      <c r="A2103" s="11" t="str">
        <f>IFERROR(__xludf.DUMMYFUNCTION("""COMPUTED_VALUE"""),"BDY-1705")</f>
        <v>BDY-1705</v>
      </c>
    </row>
    <row r="2104">
      <c r="A2104" s="11" t="str">
        <f>IFERROR(__xludf.DUMMYFUNCTION("""COMPUTED_VALUE"""),"BDY-0729")</f>
        <v>BDY-0729</v>
      </c>
    </row>
    <row r="2105">
      <c r="A2105" s="11" t="str">
        <f>IFERROR(__xludf.DUMMYFUNCTION("""COMPUTED_VALUE"""),"BDX-2379")</f>
        <v>BDX-2379</v>
      </c>
    </row>
    <row r="2106">
      <c r="A2106" s="11" t="str">
        <f>IFERROR(__xludf.DUMMYFUNCTION("""COMPUTED_VALUE"""),"BDX-1671")</f>
        <v>BDX-1671</v>
      </c>
    </row>
    <row r="2107">
      <c r="A2107" s="11" t="str">
        <f>IFERROR(__xludf.DUMMYFUNCTION("""COMPUTED_VALUE"""),"BDX-1357")</f>
        <v>BDX-1357</v>
      </c>
    </row>
    <row r="2108">
      <c r="A2108" s="11" t="str">
        <f>IFERROR(__xludf.DUMMYFUNCTION("""COMPUTED_VALUE"""),"BDX-0908")</f>
        <v>BDX-0908</v>
      </c>
    </row>
    <row r="2109">
      <c r="A2109" s="11" t="str">
        <f>IFERROR(__xludf.DUMMYFUNCTION("""COMPUTED_VALUE"""),"BDW-8830")</f>
        <v>BDW-8830</v>
      </c>
    </row>
    <row r="2110">
      <c r="A2110" s="11" t="str">
        <f>IFERROR(__xludf.DUMMYFUNCTION("""COMPUTED_VALUE"""),"BDW-8318")</f>
        <v>BDW-8318</v>
      </c>
    </row>
    <row r="2111">
      <c r="A2111" s="11" t="str">
        <f>IFERROR(__xludf.DUMMYFUNCTION("""COMPUTED_VALUE"""),"BDW-5903")</f>
        <v>BDW-5903</v>
      </c>
    </row>
    <row r="2112">
      <c r="A2112" s="11" t="str">
        <f>IFERROR(__xludf.DUMMYFUNCTION("""COMPUTED_VALUE"""),"BDW-5221")</f>
        <v>BDW-5221</v>
      </c>
    </row>
    <row r="2113">
      <c r="A2113" s="11" t="str">
        <f>IFERROR(__xludf.DUMMYFUNCTION("""COMPUTED_VALUE"""),"BDW-3626")</f>
        <v>BDW-3626</v>
      </c>
    </row>
    <row r="2114">
      <c r="A2114" s="11" t="str">
        <f>IFERROR(__xludf.DUMMYFUNCTION("""COMPUTED_VALUE"""),"BDW-3310")</f>
        <v>BDW-3310</v>
      </c>
    </row>
    <row r="2115">
      <c r="A2115" s="11" t="str">
        <f>IFERROR(__xludf.DUMMYFUNCTION("""COMPUTED_VALUE"""),"BDW-1052")</f>
        <v>BDW-1052</v>
      </c>
    </row>
    <row r="2116">
      <c r="A2116" s="11" t="str">
        <f>IFERROR(__xludf.DUMMYFUNCTION("""COMPUTED_VALUE"""),"BDW-0600")</f>
        <v>BDW-0600</v>
      </c>
    </row>
    <row r="2117">
      <c r="A2117" s="11" t="str">
        <f>IFERROR(__xludf.DUMMYFUNCTION("""COMPUTED_VALUE"""),"BDV-5596")</f>
        <v>BDV-5596</v>
      </c>
    </row>
    <row r="2118">
      <c r="A2118" s="11" t="str">
        <f>IFERROR(__xludf.DUMMYFUNCTION("""COMPUTED_VALUE"""),"BDV-3727")</f>
        <v>BDV-3727</v>
      </c>
    </row>
    <row r="2119">
      <c r="A2119" s="11" t="str">
        <f>IFERROR(__xludf.DUMMYFUNCTION("""COMPUTED_VALUE"""),"BDV-0223")</f>
        <v>BDV-0223</v>
      </c>
    </row>
    <row r="2120">
      <c r="A2120" s="11" t="str">
        <f>IFERROR(__xludf.DUMMYFUNCTION("""COMPUTED_VALUE"""),"BDU-9580")</f>
        <v>BDU-9580</v>
      </c>
    </row>
    <row r="2121">
      <c r="A2121" s="11" t="str">
        <f>IFERROR(__xludf.DUMMYFUNCTION("""COMPUTED_VALUE"""),"BDU-8580")</f>
        <v>BDU-8580</v>
      </c>
    </row>
    <row r="2122">
      <c r="A2122" s="11" t="str">
        <f>IFERROR(__xludf.DUMMYFUNCTION("""COMPUTED_VALUE"""),"BDU-7666")</f>
        <v>BDU-7666</v>
      </c>
    </row>
    <row r="2123">
      <c r="A2123" s="11" t="str">
        <f>IFERROR(__xludf.DUMMYFUNCTION("""COMPUTED_VALUE"""),"BDU-7079")</f>
        <v>BDU-7079</v>
      </c>
    </row>
    <row r="2124">
      <c r="A2124" s="11" t="str">
        <f>IFERROR(__xludf.DUMMYFUNCTION("""COMPUTED_VALUE"""),"BDU-1023")</f>
        <v>BDU-1023</v>
      </c>
    </row>
    <row r="2125">
      <c r="A2125" s="11" t="str">
        <f>IFERROR(__xludf.DUMMYFUNCTION("""COMPUTED_VALUE"""),"BDU-0253")</f>
        <v>BDU-0253</v>
      </c>
    </row>
    <row r="2126">
      <c r="A2126" s="11" t="str">
        <f>IFERROR(__xludf.DUMMYFUNCTION("""COMPUTED_VALUE"""),"BDT-6910")</f>
        <v>BDT-6910</v>
      </c>
    </row>
    <row r="2127">
      <c r="A2127" s="11" t="str">
        <f>IFERROR(__xludf.DUMMYFUNCTION("""COMPUTED_VALUE"""),"BDT-3672")</f>
        <v>BDT-3672</v>
      </c>
    </row>
    <row r="2128">
      <c r="A2128" s="11" t="str">
        <f>IFERROR(__xludf.DUMMYFUNCTION("""COMPUTED_VALUE"""),"BDT-3185")</f>
        <v>BDT-3185</v>
      </c>
    </row>
    <row r="2129">
      <c r="A2129" s="11" t="str">
        <f>IFERROR(__xludf.DUMMYFUNCTION("""COMPUTED_VALUE"""),"BDT-1609")</f>
        <v>BDT-1609</v>
      </c>
    </row>
    <row r="2130">
      <c r="A2130" s="11" t="str">
        <f>IFERROR(__xludf.DUMMYFUNCTION("""COMPUTED_VALUE"""),"BDT-0757")</f>
        <v>BDT-0757</v>
      </c>
    </row>
    <row r="2131">
      <c r="A2131" s="11" t="str">
        <f>IFERROR(__xludf.DUMMYFUNCTION("""COMPUTED_VALUE"""),"BDS-7937")</f>
        <v>BDS-7937</v>
      </c>
    </row>
    <row r="2132">
      <c r="A2132" s="11" t="str">
        <f>IFERROR(__xludf.DUMMYFUNCTION("""COMPUTED_VALUE"""),"BDS-6155")</f>
        <v>BDS-6155</v>
      </c>
    </row>
    <row r="2133">
      <c r="A2133" s="11" t="str">
        <f>IFERROR(__xludf.DUMMYFUNCTION("""COMPUTED_VALUE"""),"BDS-0793")</f>
        <v>BDS-0793</v>
      </c>
    </row>
    <row r="2134">
      <c r="A2134" s="11" t="str">
        <f>IFERROR(__xludf.DUMMYFUNCTION("""COMPUTED_VALUE"""),"BDS-0235")</f>
        <v>BDS-0235</v>
      </c>
    </row>
    <row r="2135">
      <c r="A2135" s="11" t="str">
        <f>IFERROR(__xludf.DUMMYFUNCTION("""COMPUTED_VALUE"""),"BDR-8691")</f>
        <v>BDR-8691</v>
      </c>
    </row>
    <row r="2136">
      <c r="A2136" s="11" t="str">
        <f>IFERROR(__xludf.DUMMYFUNCTION("""COMPUTED_VALUE"""),"BDR-5065")</f>
        <v>BDR-5065</v>
      </c>
    </row>
    <row r="2137">
      <c r="A2137" s="11" t="str">
        <f>IFERROR(__xludf.DUMMYFUNCTION("""COMPUTED_VALUE"""),"BDR-3761")</f>
        <v>BDR-3761</v>
      </c>
    </row>
    <row r="2138">
      <c r="A2138" s="11" t="str">
        <f>IFERROR(__xludf.DUMMYFUNCTION("""COMPUTED_VALUE"""),"BDR-3223")</f>
        <v>BDR-3223</v>
      </c>
    </row>
    <row r="2139">
      <c r="A2139" s="11" t="str">
        <f>IFERROR(__xludf.DUMMYFUNCTION("""COMPUTED_VALUE"""),"BDR-2973")</f>
        <v>BDR-2973</v>
      </c>
    </row>
    <row r="2140">
      <c r="A2140" s="11" t="str">
        <f>IFERROR(__xludf.DUMMYFUNCTION("""COMPUTED_VALUE"""),"BDR-2807")</f>
        <v>BDR-2807</v>
      </c>
    </row>
    <row r="2141">
      <c r="A2141" s="11" t="str">
        <f>IFERROR(__xludf.DUMMYFUNCTION("""COMPUTED_VALUE"""),"BDR-0275")</f>
        <v>BDR-0275</v>
      </c>
    </row>
    <row r="2142">
      <c r="A2142" s="11" t="str">
        <f>IFERROR(__xludf.DUMMYFUNCTION("""COMPUTED_VALUE"""),"BDQ-6825")</f>
        <v>BDQ-6825</v>
      </c>
    </row>
    <row r="2143">
      <c r="A2143" s="11" t="str">
        <f>IFERROR(__xludf.DUMMYFUNCTION("""COMPUTED_VALUE"""),"BDQ-5881")</f>
        <v>BDQ-5881</v>
      </c>
    </row>
    <row r="2144">
      <c r="A2144" s="11" t="str">
        <f>IFERROR(__xludf.DUMMYFUNCTION("""COMPUTED_VALUE"""),"BDQ-5687")</f>
        <v>BDQ-5687</v>
      </c>
    </row>
    <row r="2145">
      <c r="A2145" s="11" t="str">
        <f>IFERROR(__xludf.DUMMYFUNCTION("""COMPUTED_VALUE"""),"BDQ-2351")</f>
        <v>BDQ-2351</v>
      </c>
    </row>
    <row r="2146">
      <c r="A2146" s="11" t="str">
        <f>IFERROR(__xludf.DUMMYFUNCTION("""COMPUTED_VALUE"""),"BDQ-0236")</f>
        <v>BDQ-0236</v>
      </c>
    </row>
    <row r="2147">
      <c r="A2147" s="11" t="str">
        <f>IFERROR(__xludf.DUMMYFUNCTION("""COMPUTED_VALUE"""),"BDP-9080")</f>
        <v>BDP-9080</v>
      </c>
    </row>
    <row r="2148">
      <c r="A2148" s="12" t="str">
        <f>IFERROR(__xludf.DUMMYFUNCTION("""COMPUTED_VALUE"""),"BDP-7272")</f>
        <v>BDP-7272</v>
      </c>
    </row>
    <row r="2149">
      <c r="A2149" s="11" t="str">
        <f>IFERROR(__xludf.DUMMYFUNCTION("""COMPUTED_VALUE"""),"BDP-1105")</f>
        <v>BDP-1105</v>
      </c>
    </row>
    <row r="2150">
      <c r="A2150" s="11" t="str">
        <f>IFERROR(__xludf.DUMMYFUNCTION("""COMPUTED_VALUE"""),"BDP-0321")</f>
        <v>BDP-0321</v>
      </c>
    </row>
    <row r="2151">
      <c r="A2151" s="11" t="str">
        <f>IFERROR(__xludf.DUMMYFUNCTION("""COMPUTED_VALUE"""),"BDP-0203")</f>
        <v>BDP-0203</v>
      </c>
    </row>
    <row r="2152">
      <c r="A2152" s="11" t="str">
        <f>IFERROR(__xludf.DUMMYFUNCTION("""COMPUTED_VALUE"""),"BDN-5535")</f>
        <v>BDN-5535</v>
      </c>
    </row>
    <row r="2153">
      <c r="A2153" s="11" t="str">
        <f>IFERROR(__xludf.DUMMYFUNCTION("""COMPUTED_VALUE"""),"BDN-1606")</f>
        <v>BDN-1606</v>
      </c>
    </row>
    <row r="2154">
      <c r="A2154" s="11" t="str">
        <f>IFERROR(__xludf.DUMMYFUNCTION("""COMPUTED_VALUE"""),"BDN-0099")</f>
        <v>BDN-0099</v>
      </c>
    </row>
    <row r="2155">
      <c r="A2155" s="11" t="str">
        <f>IFERROR(__xludf.DUMMYFUNCTION("""COMPUTED_VALUE"""),"BDM-9937")</f>
        <v>BDM-9937</v>
      </c>
    </row>
    <row r="2156">
      <c r="A2156" s="11" t="str">
        <f>IFERROR(__xludf.DUMMYFUNCTION("""COMPUTED_VALUE"""),"BDM-7920")</f>
        <v>BDM-7920</v>
      </c>
    </row>
    <row r="2157">
      <c r="A2157" s="11" t="str">
        <f>IFERROR(__xludf.DUMMYFUNCTION("""COMPUTED_VALUE"""),"BDM-5615")</f>
        <v>BDM-5615</v>
      </c>
    </row>
    <row r="2158">
      <c r="A2158" s="11" t="str">
        <f>IFERROR(__xludf.DUMMYFUNCTION("""COMPUTED_VALUE"""),"BDM-5577")</f>
        <v>BDM-5577</v>
      </c>
    </row>
    <row r="2159">
      <c r="A2159" s="11" t="str">
        <f>IFERROR(__xludf.DUMMYFUNCTION("""COMPUTED_VALUE"""),"BDM-1257")</f>
        <v>BDM-1257</v>
      </c>
    </row>
    <row r="2160">
      <c r="A2160" s="11" t="str">
        <f>IFERROR(__xludf.DUMMYFUNCTION("""COMPUTED_VALUE"""),"BDL-6663")</f>
        <v>BDL-6663</v>
      </c>
    </row>
    <row r="2161">
      <c r="A2161" s="11" t="str">
        <f>IFERROR(__xludf.DUMMYFUNCTION("""COMPUTED_VALUE"""),"BDL-3515")</f>
        <v>BDL-3515</v>
      </c>
    </row>
    <row r="2162">
      <c r="A2162" s="11" t="str">
        <f>IFERROR(__xludf.DUMMYFUNCTION("""COMPUTED_VALUE"""),"BDL-1191")</f>
        <v>BDL-1191</v>
      </c>
    </row>
    <row r="2163">
      <c r="A2163" s="11" t="str">
        <f>IFERROR(__xludf.DUMMYFUNCTION("""COMPUTED_VALUE"""),"BDL-1088")</f>
        <v>BDL-1088</v>
      </c>
    </row>
    <row r="2164">
      <c r="A2164" s="11" t="str">
        <f>IFERROR(__xludf.DUMMYFUNCTION("""COMPUTED_VALUE"""),"BDL-0913")</f>
        <v>BDL-0913</v>
      </c>
    </row>
    <row r="2165">
      <c r="A2165" s="11" t="str">
        <f>IFERROR(__xludf.DUMMYFUNCTION("""COMPUTED_VALUE"""),"BDK-9086")</f>
        <v>BDK-9086</v>
      </c>
    </row>
    <row r="2166">
      <c r="A2166" s="11" t="str">
        <f>IFERROR(__xludf.DUMMYFUNCTION("""COMPUTED_VALUE"""),"BDK-2205")</f>
        <v>BDK-2205</v>
      </c>
    </row>
    <row r="2167">
      <c r="A2167" s="11" t="str">
        <f>IFERROR(__xludf.DUMMYFUNCTION("""COMPUTED_VALUE"""),"BDK-1708")</f>
        <v>BDK-1708</v>
      </c>
    </row>
    <row r="2168">
      <c r="A2168" s="11" t="str">
        <f>IFERROR(__xludf.DUMMYFUNCTION("""COMPUTED_VALUE"""),"BDJ-7785")</f>
        <v>BDJ-7785</v>
      </c>
    </row>
    <row r="2169">
      <c r="A2169" s="11" t="str">
        <f>IFERROR(__xludf.DUMMYFUNCTION("""COMPUTED_VALUE"""),"BDJ-6621")</f>
        <v>BDJ-6621</v>
      </c>
    </row>
    <row r="2170">
      <c r="A2170" s="11" t="str">
        <f>IFERROR(__xludf.DUMMYFUNCTION("""COMPUTED_VALUE"""),"BDJ-5162")</f>
        <v>BDJ-5162</v>
      </c>
    </row>
    <row r="2171">
      <c r="A2171" s="11" t="str">
        <f>IFERROR(__xludf.DUMMYFUNCTION("""COMPUTED_VALUE"""),"BDJ-2299")</f>
        <v>BDJ-2299</v>
      </c>
    </row>
    <row r="2172">
      <c r="A2172" s="11" t="str">
        <f>IFERROR(__xludf.DUMMYFUNCTION("""COMPUTED_VALUE"""),"BDJ-1687")</f>
        <v>BDJ-1687</v>
      </c>
    </row>
    <row r="2173">
      <c r="A2173" s="11" t="str">
        <f>IFERROR(__xludf.DUMMYFUNCTION("""COMPUTED_VALUE"""),"BDJ-1382")</f>
        <v>BDJ-1382</v>
      </c>
    </row>
    <row r="2174">
      <c r="A2174" s="11" t="str">
        <f>IFERROR(__xludf.DUMMYFUNCTION("""COMPUTED_VALUE"""),"BDH-9560")</f>
        <v>BDH-9560</v>
      </c>
    </row>
    <row r="2175">
      <c r="A2175" s="11" t="str">
        <f>IFERROR(__xludf.DUMMYFUNCTION("""COMPUTED_VALUE"""),"BDH-8531")</f>
        <v>BDH-8531</v>
      </c>
    </row>
    <row r="2176">
      <c r="A2176" s="11" t="str">
        <f>IFERROR(__xludf.DUMMYFUNCTION("""COMPUTED_VALUE"""),"BDH-3672")</f>
        <v>BDH-3672</v>
      </c>
    </row>
    <row r="2177">
      <c r="A2177" s="11" t="str">
        <f>IFERROR(__xludf.DUMMYFUNCTION("""COMPUTED_VALUE"""),"BDH-3551")</f>
        <v>BDH-3551</v>
      </c>
    </row>
    <row r="2178">
      <c r="A2178" s="11" t="str">
        <f>IFERROR(__xludf.DUMMYFUNCTION("""COMPUTED_VALUE"""),"BDH-0257")</f>
        <v>BDH-0257</v>
      </c>
    </row>
    <row r="2179">
      <c r="A2179" s="11" t="str">
        <f>IFERROR(__xludf.DUMMYFUNCTION("""COMPUTED_VALUE"""),"BDG-3337")</f>
        <v>BDG-3337</v>
      </c>
    </row>
    <row r="2180">
      <c r="A2180" s="11" t="str">
        <f>IFERROR(__xludf.DUMMYFUNCTION("""COMPUTED_VALUE"""),"BDF-9275")</f>
        <v>BDF-9275</v>
      </c>
    </row>
    <row r="2181">
      <c r="A2181" s="11" t="str">
        <f>IFERROR(__xludf.DUMMYFUNCTION("""COMPUTED_VALUE"""),"BDF-8568")</f>
        <v>BDF-8568</v>
      </c>
    </row>
    <row r="2182">
      <c r="A2182" s="11" t="str">
        <f>IFERROR(__xludf.DUMMYFUNCTION("""COMPUTED_VALUE"""),"BDF-5275")</f>
        <v>BDF-5275</v>
      </c>
    </row>
    <row r="2183">
      <c r="A2183" s="11" t="str">
        <f>IFERROR(__xludf.DUMMYFUNCTION("""COMPUTED_VALUE"""),"BDE-9883")</f>
        <v>BDE-9883</v>
      </c>
    </row>
    <row r="2184">
      <c r="A2184" s="11" t="str">
        <f>IFERROR(__xludf.DUMMYFUNCTION("""COMPUTED_VALUE"""),"BDE-8082")</f>
        <v>BDE-8082</v>
      </c>
    </row>
    <row r="2185">
      <c r="A2185" s="11" t="str">
        <f>IFERROR(__xludf.DUMMYFUNCTION("""COMPUTED_VALUE"""),"BDE-5535")</f>
        <v>BDE-5535</v>
      </c>
    </row>
    <row r="2186">
      <c r="A2186" s="11" t="str">
        <f>IFERROR(__xludf.DUMMYFUNCTION("""COMPUTED_VALUE"""),"BDE-3360")</f>
        <v>BDE-3360</v>
      </c>
    </row>
    <row r="2187">
      <c r="A2187" s="11" t="str">
        <f>IFERROR(__xludf.DUMMYFUNCTION("""COMPUTED_VALUE"""),"BDE-0273")</f>
        <v>BDE-0273</v>
      </c>
    </row>
    <row r="2188">
      <c r="A2188" s="11" t="str">
        <f>IFERROR(__xludf.DUMMYFUNCTION("""COMPUTED_VALUE"""),"BDD-6858")</f>
        <v>BDD-6858</v>
      </c>
    </row>
    <row r="2189">
      <c r="A2189" s="11" t="str">
        <f>IFERROR(__xludf.DUMMYFUNCTION("""COMPUTED_VALUE"""),"BDD-5538")</f>
        <v>BDD-5538</v>
      </c>
    </row>
    <row r="2190">
      <c r="A2190" s="11" t="str">
        <f>IFERROR(__xludf.DUMMYFUNCTION("""COMPUTED_VALUE"""),"BDD-3197")</f>
        <v>BDD-3197</v>
      </c>
    </row>
    <row r="2191">
      <c r="A2191" s="11" t="str">
        <f>IFERROR(__xludf.DUMMYFUNCTION("""COMPUTED_VALUE"""),"BDD-2290")</f>
        <v>BDD-2290</v>
      </c>
    </row>
    <row r="2192">
      <c r="A2192" s="11" t="str">
        <f>IFERROR(__xludf.DUMMYFUNCTION("""COMPUTED_VALUE"""),"BDD-1330")</f>
        <v>BDD-1330</v>
      </c>
    </row>
    <row r="2193">
      <c r="A2193" s="11" t="str">
        <f>IFERROR(__xludf.DUMMYFUNCTION("""COMPUTED_VALUE"""),"BDC-6172")</f>
        <v>BDC-6172</v>
      </c>
    </row>
    <row r="2194">
      <c r="A2194" s="11" t="str">
        <f>IFERROR(__xludf.DUMMYFUNCTION("""COMPUTED_VALUE"""),"BDC-5859")</f>
        <v>BDC-5859</v>
      </c>
    </row>
    <row r="2195">
      <c r="A2195" s="11" t="str">
        <f>IFERROR(__xludf.DUMMYFUNCTION("""COMPUTED_VALUE"""),"BDC-5057")</f>
        <v>BDC-5057</v>
      </c>
    </row>
    <row r="2196">
      <c r="A2196" s="11" t="str">
        <f>IFERROR(__xludf.DUMMYFUNCTION("""COMPUTED_VALUE"""),"BDC-1355")</f>
        <v>BDC-1355</v>
      </c>
    </row>
    <row r="2197">
      <c r="A2197" s="11" t="str">
        <f>IFERROR(__xludf.DUMMYFUNCTION("""COMPUTED_VALUE"""),"BDC-1328")</f>
        <v>BDC-1328</v>
      </c>
    </row>
    <row r="2198">
      <c r="A2198" s="11" t="str">
        <f>IFERROR(__xludf.DUMMYFUNCTION("""COMPUTED_VALUE"""),"BDB-7559")</f>
        <v>BDB-7559</v>
      </c>
    </row>
    <row r="2199">
      <c r="A2199" s="11" t="str">
        <f>IFERROR(__xludf.DUMMYFUNCTION("""COMPUTED_VALUE"""),"BDB-0307")</f>
        <v>BDB-0307</v>
      </c>
    </row>
    <row r="2200">
      <c r="A2200" s="11" t="str">
        <f>IFERROR(__xludf.DUMMYFUNCTION("""COMPUTED_VALUE"""),"BDA-1928")</f>
        <v>BDA-1928</v>
      </c>
    </row>
    <row r="2201">
      <c r="A2201" s="11" t="str">
        <f>IFERROR(__xludf.DUMMYFUNCTION("""COMPUTED_VALUE"""),"BDA-0967")</f>
        <v>BDA-0967</v>
      </c>
    </row>
    <row r="2202">
      <c r="A2202" s="11" t="str">
        <f>IFERROR(__xludf.DUMMYFUNCTION("""COMPUTED_VALUE"""),"BCZ-8338")</f>
        <v>BCZ-8338</v>
      </c>
    </row>
    <row r="2203">
      <c r="A2203" s="11" t="str">
        <f>IFERROR(__xludf.DUMMYFUNCTION("""COMPUTED_VALUE"""),"BCZ-6268")</f>
        <v>BCZ-6268</v>
      </c>
    </row>
    <row r="2204">
      <c r="A2204" s="11" t="str">
        <f>IFERROR(__xludf.DUMMYFUNCTION("""COMPUTED_VALUE"""),"BCZ-2895")</f>
        <v>BCZ-2895</v>
      </c>
    </row>
    <row r="2205">
      <c r="A2205" s="11" t="str">
        <f>IFERROR(__xludf.DUMMYFUNCTION("""COMPUTED_VALUE"""),"BCZ-0556")</f>
        <v>BCZ-0556</v>
      </c>
    </row>
    <row r="2206">
      <c r="A2206" s="11" t="str">
        <f>IFERROR(__xludf.DUMMYFUNCTION("""COMPUTED_VALUE"""),"BCY-8600")</f>
        <v>BCY-8600</v>
      </c>
    </row>
    <row r="2207">
      <c r="A2207" s="11" t="str">
        <f>IFERROR(__xludf.DUMMYFUNCTION("""COMPUTED_VALUE"""),"BCY-3228")</f>
        <v>BCY-3228</v>
      </c>
    </row>
    <row r="2208">
      <c r="A2208" s="11" t="str">
        <f>IFERROR(__xludf.DUMMYFUNCTION("""COMPUTED_VALUE"""),"BCY-3125")</f>
        <v>BCY-3125</v>
      </c>
    </row>
    <row r="2209">
      <c r="A2209" s="11" t="str">
        <f>IFERROR(__xludf.DUMMYFUNCTION("""COMPUTED_VALUE"""),"BCX-7723")</f>
        <v>BCX-7723</v>
      </c>
    </row>
    <row r="2210">
      <c r="A2210" s="11" t="str">
        <f>IFERROR(__xludf.DUMMYFUNCTION("""COMPUTED_VALUE"""),"BCX-7363")</f>
        <v>BCX-7363</v>
      </c>
    </row>
    <row r="2211">
      <c r="A2211" s="11" t="str">
        <f>IFERROR(__xludf.DUMMYFUNCTION("""COMPUTED_VALUE"""),"BCX-5552")</f>
        <v>BCX-5552</v>
      </c>
    </row>
    <row r="2212">
      <c r="A2212" s="11" t="str">
        <f>IFERROR(__xludf.DUMMYFUNCTION("""COMPUTED_VALUE"""),"BCX-3599")</f>
        <v>BCX-3599</v>
      </c>
    </row>
    <row r="2213">
      <c r="A2213" s="11" t="str">
        <f>IFERROR(__xludf.DUMMYFUNCTION("""COMPUTED_VALUE"""),"BCX-1335")</f>
        <v>BCX-1335</v>
      </c>
    </row>
    <row r="2214">
      <c r="A2214" s="11" t="str">
        <f>IFERROR(__xludf.DUMMYFUNCTION("""COMPUTED_VALUE"""),"BCX-1058")</f>
        <v>BCX-1058</v>
      </c>
    </row>
    <row r="2215">
      <c r="A2215" s="11" t="str">
        <f>IFERROR(__xludf.DUMMYFUNCTION("""COMPUTED_VALUE"""),"BCX-0130")</f>
        <v>BCX-0130</v>
      </c>
    </row>
    <row r="2216">
      <c r="A2216" s="11" t="str">
        <f>IFERROR(__xludf.DUMMYFUNCTION("""COMPUTED_VALUE"""),"BCW-6917")</f>
        <v>BCW-6917</v>
      </c>
    </row>
    <row r="2217">
      <c r="A2217" s="11" t="str">
        <f>IFERROR(__xludf.DUMMYFUNCTION("""COMPUTED_VALUE"""),"BCW-5316")</f>
        <v>BCW-5316</v>
      </c>
    </row>
    <row r="2218">
      <c r="A2218" s="11" t="str">
        <f>IFERROR(__xludf.DUMMYFUNCTION("""COMPUTED_VALUE"""),"BCW-1605")</f>
        <v>BCW-1605</v>
      </c>
    </row>
    <row r="2219">
      <c r="A2219" s="12" t="str">
        <f>IFERROR(__xludf.DUMMYFUNCTION("""COMPUTED_VALUE"""),"BCV-7530")</f>
        <v>BCV-7530</v>
      </c>
    </row>
    <row r="2220">
      <c r="A2220" s="11" t="str">
        <f>IFERROR(__xludf.DUMMYFUNCTION("""COMPUTED_VALUE"""),"BCU-9905")</f>
        <v>BCU-9905</v>
      </c>
    </row>
    <row r="2221">
      <c r="A2221" s="11" t="str">
        <f>IFERROR(__xludf.DUMMYFUNCTION("""COMPUTED_VALUE"""),"BCU-7520")</f>
        <v>BCU-7520</v>
      </c>
    </row>
    <row r="2222">
      <c r="A2222" s="11" t="str">
        <f>IFERROR(__xludf.DUMMYFUNCTION("""COMPUTED_VALUE"""),"BCU-3030")</f>
        <v>BCU-3030</v>
      </c>
    </row>
    <row r="2223">
      <c r="A2223" s="11" t="str">
        <f>IFERROR(__xludf.DUMMYFUNCTION("""COMPUTED_VALUE"""),"BCU-2700")</f>
        <v>BCU-2700</v>
      </c>
    </row>
    <row r="2224">
      <c r="A2224" s="11" t="str">
        <f>IFERROR(__xludf.DUMMYFUNCTION("""COMPUTED_VALUE"""),"BCT-5688")</f>
        <v>BCT-5688</v>
      </c>
    </row>
    <row r="2225">
      <c r="A2225" s="11" t="str">
        <f>IFERROR(__xludf.DUMMYFUNCTION("""COMPUTED_VALUE"""),"BCT-5350")</f>
        <v>BCT-5350</v>
      </c>
    </row>
    <row r="2226">
      <c r="A2226" s="11" t="str">
        <f>IFERROR(__xludf.DUMMYFUNCTION("""COMPUTED_VALUE"""),"BCT-2228")</f>
        <v>BCT-2228</v>
      </c>
    </row>
    <row r="2227">
      <c r="A2227" s="11" t="str">
        <f>IFERROR(__xludf.DUMMYFUNCTION("""COMPUTED_VALUE"""),"BCT-1991")</f>
        <v>BCT-1991</v>
      </c>
    </row>
    <row r="2228">
      <c r="A2228" s="11" t="str">
        <f>IFERROR(__xludf.DUMMYFUNCTION("""COMPUTED_VALUE"""),"BCT-1960")</f>
        <v>BCT-1960</v>
      </c>
    </row>
    <row r="2229">
      <c r="A2229" s="11" t="str">
        <f>IFERROR(__xludf.DUMMYFUNCTION("""COMPUTED_VALUE"""),"BCT-0305")</f>
        <v>BCT-0305</v>
      </c>
    </row>
    <row r="2230">
      <c r="A2230" s="11" t="str">
        <f>IFERROR(__xludf.DUMMYFUNCTION("""COMPUTED_VALUE"""),"BCS-9372")</f>
        <v>BCS-9372</v>
      </c>
    </row>
    <row r="2231">
      <c r="A2231" s="11" t="str">
        <f>IFERROR(__xludf.DUMMYFUNCTION("""COMPUTED_VALUE"""),"BCR-5168")</f>
        <v>BCR-5168</v>
      </c>
    </row>
    <row r="2232">
      <c r="A2232" s="11" t="str">
        <f>IFERROR(__xludf.DUMMYFUNCTION("""COMPUTED_VALUE"""),"BCR-0515")</f>
        <v>BCR-0515</v>
      </c>
    </row>
    <row r="2233">
      <c r="A2233" s="11" t="str">
        <f>IFERROR(__xludf.DUMMYFUNCTION("""COMPUTED_VALUE"""),"BCQ-8829")</f>
        <v>BCQ-8829</v>
      </c>
    </row>
    <row r="2234">
      <c r="A2234" s="11" t="str">
        <f>IFERROR(__xludf.DUMMYFUNCTION("""COMPUTED_VALUE"""),"BCQ-7856")</f>
        <v>BCQ-7856</v>
      </c>
    </row>
    <row r="2235">
      <c r="A2235" s="11" t="str">
        <f>IFERROR(__xludf.DUMMYFUNCTION("""COMPUTED_VALUE"""),"BCP-7956")</f>
        <v>BCP-7956</v>
      </c>
    </row>
    <row r="2236">
      <c r="A2236" s="11" t="str">
        <f>IFERROR(__xludf.DUMMYFUNCTION("""COMPUTED_VALUE"""),"BCP-6107")</f>
        <v>BCP-6107</v>
      </c>
    </row>
    <row r="2237">
      <c r="A2237" s="11" t="str">
        <f>IFERROR(__xludf.DUMMYFUNCTION("""COMPUTED_VALUE"""),"BCP-2368")</f>
        <v>BCP-2368</v>
      </c>
    </row>
    <row r="2238">
      <c r="A2238" s="11" t="str">
        <f>IFERROR(__xludf.DUMMYFUNCTION("""COMPUTED_VALUE"""),"BCN-5062")</f>
        <v>BCN-5062</v>
      </c>
    </row>
    <row r="2239">
      <c r="A2239" s="11" t="str">
        <f>IFERROR(__xludf.DUMMYFUNCTION("""COMPUTED_VALUE"""),"BCN-2906")</f>
        <v>BCN-2906</v>
      </c>
    </row>
    <row r="2240">
      <c r="A2240" s="11" t="str">
        <f>IFERROR(__xludf.DUMMYFUNCTION("""COMPUTED_VALUE"""),"BCM-9270")</f>
        <v>BCM-9270</v>
      </c>
    </row>
    <row r="2241">
      <c r="A2241" s="11" t="str">
        <f>IFERROR(__xludf.DUMMYFUNCTION("""COMPUTED_VALUE"""),"BCM-8666")</f>
        <v>BCM-8666</v>
      </c>
    </row>
    <row r="2242">
      <c r="A2242" s="11" t="str">
        <f>IFERROR(__xludf.DUMMYFUNCTION("""COMPUTED_VALUE"""),"BCM-5566")</f>
        <v>BCM-5566</v>
      </c>
    </row>
    <row r="2243">
      <c r="A2243" s="11" t="str">
        <f>IFERROR(__xludf.DUMMYFUNCTION("""COMPUTED_VALUE"""),"BCM-3691")</f>
        <v>BCM-3691</v>
      </c>
    </row>
    <row r="2244">
      <c r="A2244" s="11" t="str">
        <f>IFERROR(__xludf.DUMMYFUNCTION("""COMPUTED_VALUE"""),"BCM-3271")</f>
        <v>BCM-3271</v>
      </c>
    </row>
    <row r="2245">
      <c r="A2245" s="11" t="str">
        <f>IFERROR(__xludf.DUMMYFUNCTION("""COMPUTED_VALUE"""),"BCM-1133")</f>
        <v>BCM-1133</v>
      </c>
    </row>
    <row r="2246">
      <c r="A2246" s="11" t="str">
        <f>IFERROR(__xludf.DUMMYFUNCTION("""COMPUTED_VALUE"""),"BCL-9957")</f>
        <v>BCL-9957</v>
      </c>
    </row>
    <row r="2247">
      <c r="A2247" s="11" t="str">
        <f>IFERROR(__xludf.DUMMYFUNCTION("""COMPUTED_VALUE"""),"BCL-8316")</f>
        <v>BCL-8316</v>
      </c>
    </row>
    <row r="2248">
      <c r="A2248" s="11" t="str">
        <f>IFERROR(__xludf.DUMMYFUNCTION("""COMPUTED_VALUE"""),"BCL-0852")</f>
        <v>BCL-0852</v>
      </c>
    </row>
    <row r="2249">
      <c r="A2249" s="11" t="str">
        <f>IFERROR(__xludf.DUMMYFUNCTION("""COMPUTED_VALUE"""),"BCK-9892")</f>
        <v>BCK-9892</v>
      </c>
    </row>
    <row r="2250">
      <c r="A2250" s="11" t="str">
        <f>IFERROR(__xludf.DUMMYFUNCTION("""COMPUTED_VALUE"""),"BCK-6506")</f>
        <v>BCK-6506</v>
      </c>
    </row>
    <row r="2251">
      <c r="A2251" s="11" t="str">
        <f>IFERROR(__xludf.DUMMYFUNCTION("""COMPUTED_VALUE"""),"BCJ-3803")</f>
        <v>BCJ-3803</v>
      </c>
    </row>
    <row r="2252">
      <c r="A2252" s="11" t="str">
        <f>IFERROR(__xludf.DUMMYFUNCTION("""COMPUTED_VALUE"""),"BCJ-2376")</f>
        <v>BCJ-2376</v>
      </c>
    </row>
    <row r="2253">
      <c r="A2253" s="11" t="str">
        <f>IFERROR(__xludf.DUMMYFUNCTION("""COMPUTED_VALUE"""),"BCJ-0557")</f>
        <v>BCJ-0557</v>
      </c>
    </row>
    <row r="2254">
      <c r="A2254" s="11" t="str">
        <f>IFERROR(__xludf.DUMMYFUNCTION("""COMPUTED_VALUE"""),"BCH-9751")</f>
        <v>BCH-9751</v>
      </c>
    </row>
    <row r="2255">
      <c r="A2255" s="12" t="str">
        <f>IFERROR(__xludf.DUMMYFUNCTION("""COMPUTED_VALUE"""),"BCH-5616")</f>
        <v>BCH-5616</v>
      </c>
    </row>
    <row r="2256">
      <c r="A2256" s="11" t="str">
        <f>IFERROR(__xludf.DUMMYFUNCTION("""COMPUTED_VALUE"""),"BCH-5088")</f>
        <v>BCH-5088</v>
      </c>
    </row>
    <row r="2257">
      <c r="A2257" s="11" t="str">
        <f>IFERROR(__xludf.DUMMYFUNCTION("""COMPUTED_VALUE"""),"BCH-3713")</f>
        <v>BCH-3713</v>
      </c>
    </row>
    <row r="2258">
      <c r="A2258" s="11" t="str">
        <f>IFERROR(__xludf.DUMMYFUNCTION("""COMPUTED_VALUE"""),"BCH-3000")</f>
        <v>BCH-3000</v>
      </c>
    </row>
    <row r="2259">
      <c r="A2259" s="11" t="str">
        <f>IFERROR(__xludf.DUMMYFUNCTION("""COMPUTED_VALUE"""),"BCH-1720")</f>
        <v>BCH-1720</v>
      </c>
    </row>
    <row r="2260">
      <c r="A2260" s="11" t="str">
        <f>IFERROR(__xludf.DUMMYFUNCTION("""COMPUTED_VALUE"""),"BCG-5615")</f>
        <v>BCG-5615</v>
      </c>
    </row>
    <row r="2261">
      <c r="A2261" s="11" t="str">
        <f>IFERROR(__xludf.DUMMYFUNCTION("""COMPUTED_VALUE"""),"BCG-3203")</f>
        <v>BCG-3203</v>
      </c>
    </row>
    <row r="2262">
      <c r="A2262" s="11" t="str">
        <f>IFERROR(__xludf.DUMMYFUNCTION("""COMPUTED_VALUE"""),"BCG-3173")</f>
        <v>BCG-3173</v>
      </c>
    </row>
    <row r="2263">
      <c r="A2263" s="11" t="str">
        <f>IFERROR(__xludf.DUMMYFUNCTION("""COMPUTED_VALUE"""),"BCG-0199")</f>
        <v>BCG-0199</v>
      </c>
    </row>
    <row r="2264">
      <c r="A2264" s="11" t="str">
        <f>IFERROR(__xludf.DUMMYFUNCTION("""COMPUTED_VALUE"""),"BCF-7853")</f>
        <v>BCF-7853</v>
      </c>
    </row>
    <row r="2265">
      <c r="A2265" s="11" t="str">
        <f>IFERROR(__xludf.DUMMYFUNCTION("""COMPUTED_VALUE"""),"BCF-5168")</f>
        <v>BCF-5168</v>
      </c>
    </row>
    <row r="2266">
      <c r="A2266" s="11" t="str">
        <f>IFERROR(__xludf.DUMMYFUNCTION("""COMPUTED_VALUE"""),"BCE-8966")</f>
        <v>BCE-8966</v>
      </c>
    </row>
    <row r="2267">
      <c r="A2267" s="11" t="str">
        <f>IFERROR(__xludf.DUMMYFUNCTION("""COMPUTED_VALUE"""),"BCE-8779")</f>
        <v>BCE-8779</v>
      </c>
    </row>
    <row r="2268">
      <c r="A2268" s="11" t="str">
        <f>IFERROR(__xludf.DUMMYFUNCTION("""COMPUTED_VALUE"""),"BCD-7838")</f>
        <v>BCD-7838</v>
      </c>
    </row>
    <row r="2269">
      <c r="A2269" s="11" t="str">
        <f>IFERROR(__xludf.DUMMYFUNCTION("""COMPUTED_VALUE"""),"BCC-8535")</f>
        <v>BCC-8535</v>
      </c>
    </row>
    <row r="2270">
      <c r="A2270" s="11" t="str">
        <f>IFERROR(__xludf.DUMMYFUNCTION("""COMPUTED_VALUE"""),"BCC-2121")</f>
        <v>BCC-2121</v>
      </c>
    </row>
    <row r="2271">
      <c r="A2271" s="11" t="str">
        <f>IFERROR(__xludf.DUMMYFUNCTION("""COMPUTED_VALUE"""),"BCB-1551")</f>
        <v>BCB-1551</v>
      </c>
    </row>
    <row r="2272">
      <c r="A2272" s="11" t="str">
        <f>IFERROR(__xludf.DUMMYFUNCTION("""COMPUTED_VALUE"""),"BCB-1123")</f>
        <v>BCB-1123</v>
      </c>
    </row>
    <row r="2273">
      <c r="A2273" s="11" t="str">
        <f>IFERROR(__xludf.DUMMYFUNCTION("""COMPUTED_VALUE"""),"BCA-9758")</f>
        <v>BCA-9758</v>
      </c>
    </row>
    <row r="2274">
      <c r="A2274" s="11" t="str">
        <f>IFERROR(__xludf.DUMMYFUNCTION("""COMPUTED_VALUE"""),"BCA-7539")</f>
        <v>BCA-7539</v>
      </c>
    </row>
    <row r="2275">
      <c r="A2275" s="11" t="str">
        <f>IFERROR(__xludf.DUMMYFUNCTION("""COMPUTED_VALUE"""),"BCA-2105")</f>
        <v>BCA-2105</v>
      </c>
    </row>
    <row r="2276">
      <c r="A2276" s="11" t="str">
        <f>IFERROR(__xludf.DUMMYFUNCTION("""COMPUTED_VALUE"""),"BBZ-8221")</f>
        <v>BBZ-8221</v>
      </c>
    </row>
    <row r="2277">
      <c r="A2277" s="11" t="str">
        <f>IFERROR(__xludf.DUMMYFUNCTION("""COMPUTED_VALUE"""),"BBZ-0527")</f>
        <v>BBZ-0527</v>
      </c>
    </row>
    <row r="2278">
      <c r="A2278" s="11" t="str">
        <f>IFERROR(__xludf.DUMMYFUNCTION("""COMPUTED_VALUE"""),"BBY-8978")</f>
        <v>BBY-8978</v>
      </c>
    </row>
    <row r="2279">
      <c r="A2279" s="11" t="str">
        <f>IFERROR(__xludf.DUMMYFUNCTION("""COMPUTED_VALUE"""),"BBY-6808")</f>
        <v>BBY-6808</v>
      </c>
    </row>
    <row r="2280">
      <c r="A2280" s="11" t="str">
        <f>IFERROR(__xludf.DUMMYFUNCTION("""COMPUTED_VALUE"""),"BBY-6551")</f>
        <v>BBY-6551</v>
      </c>
    </row>
    <row r="2281">
      <c r="A2281" s="11" t="str">
        <f>IFERROR(__xludf.DUMMYFUNCTION("""COMPUTED_VALUE"""),"BBY-5108")</f>
        <v>BBY-5108</v>
      </c>
    </row>
    <row r="2282">
      <c r="A2282" s="11" t="str">
        <f>IFERROR(__xludf.DUMMYFUNCTION("""COMPUTED_VALUE"""),"BBX-6687")</f>
        <v>BBX-6687</v>
      </c>
    </row>
    <row r="2283">
      <c r="A2283" s="11" t="str">
        <f>IFERROR(__xludf.DUMMYFUNCTION("""COMPUTED_VALUE"""),"BBX-6663")</f>
        <v>BBX-6663</v>
      </c>
    </row>
    <row r="2284">
      <c r="A2284" s="11" t="str">
        <f>IFERROR(__xludf.DUMMYFUNCTION("""COMPUTED_VALUE"""),"BBX-6286")</f>
        <v>BBX-6286</v>
      </c>
    </row>
    <row r="2285">
      <c r="A2285" s="11" t="str">
        <f>IFERROR(__xludf.DUMMYFUNCTION("""COMPUTED_VALUE"""),"BBX-6089")</f>
        <v>BBX-6089</v>
      </c>
    </row>
    <row r="2286">
      <c r="A2286" s="11" t="str">
        <f>IFERROR(__xludf.DUMMYFUNCTION("""COMPUTED_VALUE"""),"BBX-3775")</f>
        <v>BBX-3775</v>
      </c>
    </row>
    <row r="2287">
      <c r="A2287" s="11" t="str">
        <f>IFERROR(__xludf.DUMMYFUNCTION("""COMPUTED_VALUE"""),"BBX-1625")</f>
        <v>BBX-1625</v>
      </c>
    </row>
    <row r="2288">
      <c r="A2288" s="11" t="str">
        <f>IFERROR(__xludf.DUMMYFUNCTION("""COMPUTED_VALUE"""),"BBX-1285")</f>
        <v>BBX-1285</v>
      </c>
    </row>
    <row r="2289">
      <c r="A2289" s="11" t="str">
        <f>IFERROR(__xludf.DUMMYFUNCTION("""COMPUTED_VALUE"""),"BBX-1196")</f>
        <v>BBX-1196</v>
      </c>
    </row>
    <row r="2290">
      <c r="A2290" s="11" t="str">
        <f>IFERROR(__xludf.DUMMYFUNCTION("""COMPUTED_VALUE"""),"BBX-1185")</f>
        <v>BBX-1185</v>
      </c>
    </row>
    <row r="2291">
      <c r="A2291" s="11" t="str">
        <f>IFERROR(__xludf.DUMMYFUNCTION("""COMPUTED_VALUE"""),"BBX-0569")</f>
        <v>BBX-0569</v>
      </c>
    </row>
    <row r="2292">
      <c r="A2292" s="11" t="str">
        <f>IFERROR(__xludf.DUMMYFUNCTION("""COMPUTED_VALUE"""),"BBX-0281")</f>
        <v>BBX-0281</v>
      </c>
    </row>
    <row r="2293">
      <c r="A2293" s="11" t="str">
        <f>IFERROR(__xludf.DUMMYFUNCTION("""COMPUTED_VALUE"""),"BBW-8693")</f>
        <v>BBW-8693</v>
      </c>
    </row>
    <row r="2294">
      <c r="A2294" s="11" t="str">
        <f>IFERROR(__xludf.DUMMYFUNCTION("""COMPUTED_VALUE"""),"BBW-8183")</f>
        <v>BBW-8183</v>
      </c>
    </row>
    <row r="2295">
      <c r="A2295" s="11" t="str">
        <f>IFERROR(__xludf.DUMMYFUNCTION("""COMPUTED_VALUE"""),"BBW-5759")</f>
        <v>BBW-5759</v>
      </c>
    </row>
    <row r="2296">
      <c r="A2296" s="11" t="str">
        <f>IFERROR(__xludf.DUMMYFUNCTION("""COMPUTED_VALUE"""),"BBW-1982")</f>
        <v>BBW-1982</v>
      </c>
    </row>
    <row r="2297">
      <c r="A2297" s="11" t="str">
        <f>IFERROR(__xludf.DUMMYFUNCTION("""COMPUTED_VALUE"""),"BBW-0869")</f>
        <v>BBW-0869</v>
      </c>
    </row>
    <row r="2298">
      <c r="A2298" s="11" t="str">
        <f>IFERROR(__xludf.DUMMYFUNCTION("""COMPUTED_VALUE"""),"BBW-0861")</f>
        <v>BBW-0861</v>
      </c>
    </row>
    <row r="2299">
      <c r="A2299" s="11" t="str">
        <f>IFERROR(__xludf.DUMMYFUNCTION("""COMPUTED_VALUE"""),"BBV-3510")</f>
        <v>BBV-3510</v>
      </c>
    </row>
    <row r="2300">
      <c r="A2300" s="11" t="str">
        <f>IFERROR(__xludf.DUMMYFUNCTION("""COMPUTED_VALUE"""),"BBV-2755")</f>
        <v>BBV-2755</v>
      </c>
    </row>
    <row r="2301">
      <c r="A2301" s="11" t="str">
        <f>IFERROR(__xludf.DUMMYFUNCTION("""COMPUTED_VALUE"""),"BBV-2005")</f>
        <v>BBV-2005</v>
      </c>
    </row>
    <row r="2302">
      <c r="A2302" s="11" t="str">
        <f>IFERROR(__xludf.DUMMYFUNCTION("""COMPUTED_VALUE"""),"BBU-7892")</f>
        <v>BBU-7892</v>
      </c>
    </row>
    <row r="2303">
      <c r="A2303" s="11" t="str">
        <f>IFERROR(__xludf.DUMMYFUNCTION("""COMPUTED_VALUE"""),"BBU-0533")</f>
        <v>BBU-0533</v>
      </c>
    </row>
    <row r="2304">
      <c r="A2304" s="11" t="str">
        <f>IFERROR(__xludf.DUMMYFUNCTION("""COMPUTED_VALUE"""),"BBS-8037")</f>
        <v>BBS-8037</v>
      </c>
    </row>
    <row r="2305">
      <c r="A2305" s="11" t="str">
        <f>IFERROR(__xludf.DUMMYFUNCTION("""COMPUTED_VALUE"""),"BBR-6910")</f>
        <v>BBR-6910</v>
      </c>
    </row>
    <row r="2306">
      <c r="A2306" s="12" t="str">
        <f>IFERROR(__xludf.DUMMYFUNCTION("""COMPUTED_VALUE"""),"BBR-5997")</f>
        <v>BBR-5997</v>
      </c>
    </row>
    <row r="2307">
      <c r="A2307" s="11" t="str">
        <f>IFERROR(__xludf.DUMMYFUNCTION("""COMPUTED_VALUE"""),"BBR-5792")</f>
        <v>BBR-5792</v>
      </c>
    </row>
    <row r="2308">
      <c r="A2308" s="11" t="str">
        <f>IFERROR(__xludf.DUMMYFUNCTION("""COMPUTED_VALUE"""),"BBR-3692")</f>
        <v>BBR-3692</v>
      </c>
    </row>
    <row r="2309">
      <c r="A2309" s="12" t="str">
        <f>IFERROR(__xludf.DUMMYFUNCTION("""COMPUTED_VALUE"""),"BBR-0863")</f>
        <v>BBR-0863</v>
      </c>
    </row>
    <row r="2310">
      <c r="A2310" s="11" t="str">
        <f>IFERROR(__xludf.DUMMYFUNCTION("""COMPUTED_VALUE"""),"BBQ-8875")</f>
        <v>BBQ-8875</v>
      </c>
    </row>
    <row r="2311">
      <c r="A2311" s="11" t="str">
        <f>IFERROR(__xludf.DUMMYFUNCTION("""COMPUTED_VALUE"""),"BBQ-7636")</f>
        <v>BBQ-7636</v>
      </c>
    </row>
    <row r="2312">
      <c r="A2312" s="11" t="str">
        <f>IFERROR(__xludf.DUMMYFUNCTION("""COMPUTED_VALUE"""),"BBQ-3269")</f>
        <v>BBQ-3269</v>
      </c>
    </row>
    <row r="2313">
      <c r="A2313" s="11" t="str">
        <f>IFERROR(__xludf.DUMMYFUNCTION("""COMPUTED_VALUE"""),"BBQ-2555")</f>
        <v>BBQ-2555</v>
      </c>
    </row>
    <row r="2314">
      <c r="A2314" s="12" t="str">
        <f>IFERROR(__xludf.DUMMYFUNCTION("""COMPUTED_VALUE"""),"BBQ-2520")</f>
        <v>BBQ-2520</v>
      </c>
    </row>
    <row r="2315">
      <c r="A2315" s="11" t="str">
        <f>IFERROR(__xludf.DUMMYFUNCTION("""COMPUTED_VALUE"""),"BBQ-1599")</f>
        <v>BBQ-1599</v>
      </c>
    </row>
    <row r="2316">
      <c r="A2316" s="11" t="str">
        <f>IFERROR(__xludf.DUMMYFUNCTION("""COMPUTED_VALUE"""),"BBQ-1133")</f>
        <v>BBQ-1133</v>
      </c>
    </row>
    <row r="2317">
      <c r="A2317" s="11" t="str">
        <f>IFERROR(__xludf.DUMMYFUNCTION("""COMPUTED_VALUE"""),"BBP-5331")</f>
        <v>BBP-5331</v>
      </c>
    </row>
    <row r="2318">
      <c r="A2318" s="11" t="str">
        <f>IFERROR(__xludf.DUMMYFUNCTION("""COMPUTED_VALUE"""),"BBP-5209")</f>
        <v>BBP-5209</v>
      </c>
    </row>
    <row r="2319">
      <c r="A2319" s="11" t="str">
        <f>IFERROR(__xludf.DUMMYFUNCTION("""COMPUTED_VALUE"""),"BBP-3783")</f>
        <v>BBP-3783</v>
      </c>
    </row>
    <row r="2320">
      <c r="A2320" s="11" t="str">
        <f>IFERROR(__xludf.DUMMYFUNCTION("""COMPUTED_VALUE"""),"BBP-2825")</f>
        <v>BBP-2825</v>
      </c>
    </row>
    <row r="2321">
      <c r="A2321" s="11" t="str">
        <f>IFERROR(__xludf.DUMMYFUNCTION("""COMPUTED_VALUE"""),"BBN-1991")</f>
        <v>BBN-1991</v>
      </c>
    </row>
    <row r="2322">
      <c r="A2322" s="11" t="str">
        <f>IFERROR(__xludf.DUMMYFUNCTION("""COMPUTED_VALUE"""),"BBN-0687")</f>
        <v>BBN-0687</v>
      </c>
    </row>
    <row r="2323">
      <c r="A2323" s="11" t="str">
        <f>IFERROR(__xludf.DUMMYFUNCTION("""COMPUTED_VALUE"""),"BBM-8078")</f>
        <v>BBM-8078</v>
      </c>
    </row>
    <row r="2324">
      <c r="A2324" s="11" t="str">
        <f>IFERROR(__xludf.DUMMYFUNCTION("""COMPUTED_VALUE"""),"BBM-0635")</f>
        <v>BBM-0635</v>
      </c>
    </row>
    <row r="2325">
      <c r="A2325" s="11" t="str">
        <f>IFERROR(__xludf.DUMMYFUNCTION("""COMPUTED_VALUE"""),"BBL-8857")</f>
        <v>BBL-8857</v>
      </c>
    </row>
    <row r="2326">
      <c r="A2326" s="11" t="str">
        <f>IFERROR(__xludf.DUMMYFUNCTION("""COMPUTED_VALUE"""),"BBL-8039")</f>
        <v>BBL-8039</v>
      </c>
    </row>
    <row r="2327">
      <c r="A2327" s="11" t="str">
        <f>IFERROR(__xludf.DUMMYFUNCTION("""COMPUTED_VALUE"""),"BBL-5553")</f>
        <v>BBL-5553</v>
      </c>
    </row>
    <row r="2328">
      <c r="A2328" s="12" t="str">
        <f>IFERROR(__xludf.DUMMYFUNCTION("""COMPUTED_VALUE"""),"BBK-7625")</f>
        <v>BBK-7625</v>
      </c>
    </row>
    <row r="2329">
      <c r="A2329" s="11" t="str">
        <f>IFERROR(__xludf.DUMMYFUNCTION("""COMPUTED_VALUE"""),"BBK-5920")</f>
        <v>BBK-5920</v>
      </c>
    </row>
    <row r="2330">
      <c r="A2330" s="11" t="str">
        <f>IFERROR(__xludf.DUMMYFUNCTION("""COMPUTED_VALUE"""),"BBK-5215")</f>
        <v>BBK-5215</v>
      </c>
    </row>
    <row r="2331">
      <c r="A2331" s="11" t="str">
        <f>IFERROR(__xludf.DUMMYFUNCTION("""COMPUTED_VALUE"""),"BBK-3899")</f>
        <v>BBK-3899</v>
      </c>
    </row>
    <row r="2332">
      <c r="A2332" s="11" t="str">
        <f>IFERROR(__xludf.DUMMYFUNCTION("""COMPUTED_VALUE"""),"BBK-1622")</f>
        <v>BBK-1622</v>
      </c>
    </row>
    <row r="2333">
      <c r="A2333" s="11" t="str">
        <f>IFERROR(__xludf.DUMMYFUNCTION("""COMPUTED_VALUE"""),"BBJ-9995")</f>
        <v>BBJ-9995</v>
      </c>
    </row>
    <row r="2334">
      <c r="A2334" s="11" t="str">
        <f>IFERROR(__xludf.DUMMYFUNCTION("""COMPUTED_VALUE"""),"BBJ-3709")</f>
        <v>BBJ-3709</v>
      </c>
    </row>
    <row r="2335">
      <c r="A2335" s="11" t="str">
        <f>IFERROR(__xludf.DUMMYFUNCTION("""COMPUTED_VALUE"""),"BBJ-1730")</f>
        <v>BBJ-1730</v>
      </c>
    </row>
    <row r="2336">
      <c r="A2336" s="11" t="str">
        <f>IFERROR(__xludf.DUMMYFUNCTION("""COMPUTED_VALUE"""),"BBH-5668")</f>
        <v>BBH-5668</v>
      </c>
    </row>
    <row r="2337">
      <c r="A2337" s="11" t="str">
        <f>IFERROR(__xludf.DUMMYFUNCTION("""COMPUTED_VALUE"""),"BBH-2216")</f>
        <v>BBH-2216</v>
      </c>
    </row>
    <row r="2338">
      <c r="A2338" s="11" t="str">
        <f>IFERROR(__xludf.DUMMYFUNCTION("""COMPUTED_VALUE"""),"BBH-0527")</f>
        <v>BBH-0527</v>
      </c>
    </row>
    <row r="2339">
      <c r="A2339" s="11" t="str">
        <f>IFERROR(__xludf.DUMMYFUNCTION("""COMPUTED_VALUE"""),"BBG-9886")</f>
        <v>BBG-9886</v>
      </c>
    </row>
    <row r="2340">
      <c r="A2340" s="11" t="str">
        <f>IFERROR(__xludf.DUMMYFUNCTION("""COMPUTED_VALUE"""),"BBG-6875")</f>
        <v>BBG-6875</v>
      </c>
    </row>
    <row r="2341">
      <c r="A2341" s="11" t="str">
        <f>IFERROR(__xludf.DUMMYFUNCTION("""COMPUTED_VALUE"""),"BBG-6801")</f>
        <v>BBG-6801</v>
      </c>
    </row>
    <row r="2342">
      <c r="A2342" s="11" t="str">
        <f>IFERROR(__xludf.DUMMYFUNCTION("""COMPUTED_VALUE"""),"BBG-5591")</f>
        <v>BBG-5591</v>
      </c>
    </row>
    <row r="2343">
      <c r="A2343" s="11" t="str">
        <f>IFERROR(__xludf.DUMMYFUNCTION("""COMPUTED_VALUE"""),"BBF-7815")</f>
        <v>BBF-7815</v>
      </c>
    </row>
    <row r="2344">
      <c r="A2344" s="11" t="str">
        <f>IFERROR(__xludf.DUMMYFUNCTION("""COMPUTED_VALUE"""),"BBF-3960")</f>
        <v>BBF-3960</v>
      </c>
    </row>
    <row r="2345">
      <c r="A2345" s="11" t="str">
        <f>IFERROR(__xludf.DUMMYFUNCTION("""COMPUTED_VALUE"""),"BBF-2557")</f>
        <v>BBF-2557</v>
      </c>
    </row>
    <row r="2346">
      <c r="A2346" s="11" t="str">
        <f>IFERROR(__xludf.DUMMYFUNCTION("""COMPUTED_VALUE"""),"BBF-1307")</f>
        <v>BBF-1307</v>
      </c>
    </row>
    <row r="2347">
      <c r="A2347" s="11" t="str">
        <f>IFERROR(__xludf.DUMMYFUNCTION("""COMPUTED_VALUE"""),"BBF-0265")</f>
        <v>BBF-0265</v>
      </c>
    </row>
    <row r="2348">
      <c r="A2348" s="11" t="str">
        <f>IFERROR(__xludf.DUMMYFUNCTION("""COMPUTED_VALUE"""),"BBE-6162")</f>
        <v>BBE-6162</v>
      </c>
    </row>
    <row r="2349">
      <c r="A2349" s="11" t="str">
        <f>IFERROR(__xludf.DUMMYFUNCTION("""COMPUTED_VALUE"""),"BBE-5818")</f>
        <v>BBE-5818</v>
      </c>
    </row>
    <row r="2350">
      <c r="A2350" s="11" t="str">
        <f>IFERROR(__xludf.DUMMYFUNCTION("""COMPUTED_VALUE"""),"BBE-5299")</f>
        <v>BBE-5299</v>
      </c>
    </row>
    <row r="2351">
      <c r="A2351" s="11" t="str">
        <f>IFERROR(__xludf.DUMMYFUNCTION("""COMPUTED_VALUE"""),"BBE-0910")</f>
        <v>BBE-0910</v>
      </c>
    </row>
    <row r="2352">
      <c r="A2352" s="11" t="str">
        <f>IFERROR(__xludf.DUMMYFUNCTION("""COMPUTED_VALUE"""),"BBD-5611")</f>
        <v>BBD-5611</v>
      </c>
    </row>
    <row r="2353">
      <c r="A2353" s="11" t="str">
        <f>IFERROR(__xludf.DUMMYFUNCTION("""COMPUTED_VALUE"""),"BBD-3369")</f>
        <v>BBD-3369</v>
      </c>
    </row>
    <row r="2354">
      <c r="A2354" s="11" t="str">
        <f>IFERROR(__xludf.DUMMYFUNCTION("""COMPUTED_VALUE"""),"BBC-7788")</f>
        <v>BBC-7788</v>
      </c>
    </row>
    <row r="2355">
      <c r="A2355" s="11" t="str">
        <f>IFERROR(__xludf.DUMMYFUNCTION("""COMPUTED_VALUE"""),"BBC-1593")</f>
        <v>BBC-1593</v>
      </c>
    </row>
    <row r="2356">
      <c r="A2356" s="11" t="str">
        <f>IFERROR(__xludf.DUMMYFUNCTION("""COMPUTED_VALUE"""),"BBB-8787")</f>
        <v>BBB-8787</v>
      </c>
    </row>
    <row r="2357">
      <c r="A2357" s="11" t="str">
        <f>IFERROR(__xludf.DUMMYFUNCTION("""COMPUTED_VALUE"""),"BBB-6888")</f>
        <v>BBB-6888</v>
      </c>
    </row>
    <row r="2358">
      <c r="A2358" s="11" t="str">
        <f>IFERROR(__xludf.DUMMYFUNCTION("""COMPUTED_VALUE"""),"BBB-6550")</f>
        <v>BBB-6550</v>
      </c>
    </row>
    <row r="2359">
      <c r="A2359" s="11" t="str">
        <f>IFERROR(__xludf.DUMMYFUNCTION("""COMPUTED_VALUE"""),"BBB-3808")</f>
        <v>BBB-3808</v>
      </c>
    </row>
    <row r="2360">
      <c r="A2360" s="11" t="str">
        <f>IFERROR(__xludf.DUMMYFUNCTION("""COMPUTED_VALUE"""),"BBB-3532")</f>
        <v>BBB-3532</v>
      </c>
    </row>
    <row r="2361">
      <c r="A2361" s="11" t="str">
        <f>IFERROR(__xludf.DUMMYFUNCTION("""COMPUTED_VALUE"""),"BBB-0909")</f>
        <v>BBB-0909</v>
      </c>
    </row>
    <row r="2362">
      <c r="A2362" s="11" t="str">
        <f>IFERROR(__xludf.DUMMYFUNCTION("""COMPUTED_VALUE"""),"BAZ-0102")</f>
        <v>BAZ-0102</v>
      </c>
    </row>
    <row r="2363">
      <c r="A2363" s="11" t="str">
        <f>IFERROR(__xludf.DUMMYFUNCTION("""COMPUTED_VALUE"""),"BAY-9591")</f>
        <v>BAY-9591</v>
      </c>
    </row>
    <row r="2364">
      <c r="A2364" s="11" t="str">
        <f>IFERROR(__xludf.DUMMYFUNCTION("""COMPUTED_VALUE"""),"BAY-6626")</f>
        <v>BAY-6626</v>
      </c>
    </row>
    <row r="2365">
      <c r="A2365" s="11" t="str">
        <f>IFERROR(__xludf.DUMMYFUNCTION("""COMPUTED_VALUE"""),"BAY-5357")</f>
        <v>BAY-5357</v>
      </c>
    </row>
    <row r="2366">
      <c r="A2366" s="11" t="str">
        <f>IFERROR(__xludf.DUMMYFUNCTION("""COMPUTED_VALUE"""),"BAY-2793")</f>
        <v>BAY-2793</v>
      </c>
    </row>
    <row r="2367">
      <c r="A2367" s="11" t="str">
        <f>IFERROR(__xludf.DUMMYFUNCTION("""COMPUTED_VALUE"""),"BAY-0921")</f>
        <v>BAY-0921</v>
      </c>
    </row>
    <row r="2368">
      <c r="A2368" s="11" t="str">
        <f>IFERROR(__xludf.DUMMYFUNCTION("""COMPUTED_VALUE"""),"BAX-6362")</f>
        <v>BAX-6362</v>
      </c>
    </row>
    <row r="2369">
      <c r="A2369" s="11" t="str">
        <f>IFERROR(__xludf.DUMMYFUNCTION("""COMPUTED_VALUE"""),"BAX-1838")</f>
        <v>BAX-1838</v>
      </c>
    </row>
    <row r="2370">
      <c r="A2370" s="11" t="str">
        <f>IFERROR(__xludf.DUMMYFUNCTION("""COMPUTED_VALUE"""),"BAW-7626")</f>
        <v>BAW-7626</v>
      </c>
    </row>
    <row r="2371">
      <c r="A2371" s="11" t="str">
        <f>IFERROR(__xludf.DUMMYFUNCTION("""COMPUTED_VALUE"""),"BAV-6255")</f>
        <v>BAV-6255</v>
      </c>
    </row>
    <row r="2372">
      <c r="A2372" s="11" t="str">
        <f>IFERROR(__xludf.DUMMYFUNCTION("""COMPUTED_VALUE"""),"BAV-5752")</f>
        <v>BAV-5752</v>
      </c>
    </row>
    <row r="2373">
      <c r="A2373" s="11" t="str">
        <f>IFERROR(__xludf.DUMMYFUNCTION("""COMPUTED_VALUE"""),"BAV-3221")</f>
        <v>BAV-3221</v>
      </c>
    </row>
    <row r="2374">
      <c r="A2374" s="11" t="str">
        <f>IFERROR(__xludf.DUMMYFUNCTION("""COMPUTED_VALUE"""),"BAV-0226")</f>
        <v>BAV-0226</v>
      </c>
    </row>
    <row r="2375">
      <c r="A2375" s="11" t="str">
        <f>IFERROR(__xludf.DUMMYFUNCTION("""COMPUTED_VALUE"""),"BAU-5755")</f>
        <v>BAU-5755</v>
      </c>
    </row>
    <row r="2376">
      <c r="A2376" s="11" t="str">
        <f>IFERROR(__xludf.DUMMYFUNCTION("""COMPUTED_VALUE"""),"BAU-1500")</f>
        <v>BAU-1500</v>
      </c>
    </row>
    <row r="2377">
      <c r="A2377" s="11" t="str">
        <f>IFERROR(__xludf.DUMMYFUNCTION("""COMPUTED_VALUE"""),"BAU-0737")</f>
        <v>BAU-0737</v>
      </c>
    </row>
    <row r="2378">
      <c r="A2378" s="11" t="str">
        <f>IFERROR(__xludf.DUMMYFUNCTION("""COMPUTED_VALUE"""),"BAT-7813")</f>
        <v>BAT-7813</v>
      </c>
    </row>
    <row r="2379">
      <c r="A2379" s="11" t="str">
        <f>IFERROR(__xludf.DUMMYFUNCTION("""COMPUTED_VALUE"""),"BAT-6868")</f>
        <v>BAT-6868</v>
      </c>
    </row>
    <row r="2380">
      <c r="A2380" s="11" t="str">
        <f>IFERROR(__xludf.DUMMYFUNCTION("""COMPUTED_VALUE"""),"BAT-2201")</f>
        <v>BAT-2201</v>
      </c>
    </row>
    <row r="2381">
      <c r="A2381" s="11" t="str">
        <f>IFERROR(__xludf.DUMMYFUNCTION("""COMPUTED_VALUE"""),"BAS-9562")</f>
        <v>BAS-9562</v>
      </c>
    </row>
    <row r="2382">
      <c r="A2382" s="11" t="str">
        <f>IFERROR(__xludf.DUMMYFUNCTION("""COMPUTED_VALUE"""),"BAS-9182")</f>
        <v>BAS-9182</v>
      </c>
    </row>
    <row r="2383">
      <c r="A2383" s="11" t="str">
        <f>IFERROR(__xludf.DUMMYFUNCTION("""COMPUTED_VALUE"""),"BAS-7783")</f>
        <v>BAS-7783</v>
      </c>
    </row>
    <row r="2384">
      <c r="A2384" s="11" t="str">
        <f>IFERROR(__xludf.DUMMYFUNCTION("""COMPUTED_VALUE"""),"BAS-7710")</f>
        <v>BAS-7710</v>
      </c>
    </row>
    <row r="2385">
      <c r="A2385" s="11" t="str">
        <f>IFERROR(__xludf.DUMMYFUNCTION("""COMPUTED_VALUE"""),"BAS-7309")</f>
        <v>BAS-7309</v>
      </c>
    </row>
    <row r="2386">
      <c r="A2386" s="11" t="str">
        <f>IFERROR(__xludf.DUMMYFUNCTION("""COMPUTED_VALUE"""),"BAS-6770")</f>
        <v>BAS-6770</v>
      </c>
    </row>
    <row r="2387">
      <c r="A2387" s="11" t="str">
        <f>IFERROR(__xludf.DUMMYFUNCTION("""COMPUTED_VALUE"""),"BAS-6615")</f>
        <v>BAS-6615</v>
      </c>
    </row>
    <row r="2388">
      <c r="A2388" s="11" t="str">
        <f>IFERROR(__xludf.DUMMYFUNCTION("""COMPUTED_VALUE"""),"BAS-3000")</f>
        <v>BAS-3000</v>
      </c>
    </row>
    <row r="2389">
      <c r="A2389" s="11" t="str">
        <f>IFERROR(__xludf.DUMMYFUNCTION("""COMPUTED_VALUE"""),"BAS-2757")</f>
        <v>BAS-2757</v>
      </c>
    </row>
    <row r="2390">
      <c r="A2390" s="11" t="str">
        <f>IFERROR(__xludf.DUMMYFUNCTION("""COMPUTED_VALUE"""),"BAS-2669")</f>
        <v>BAS-2669</v>
      </c>
    </row>
    <row r="2391">
      <c r="A2391" s="11" t="str">
        <f>IFERROR(__xludf.DUMMYFUNCTION("""COMPUTED_VALUE"""),"BAS-2199")</f>
        <v>BAS-2199</v>
      </c>
    </row>
    <row r="2392">
      <c r="A2392" s="12" t="str">
        <f>IFERROR(__xludf.DUMMYFUNCTION("""COMPUTED_VALUE"""),"BAS-1030")</f>
        <v>BAS-1030</v>
      </c>
    </row>
    <row r="2393">
      <c r="A2393" s="12" t="str">
        <f>IFERROR(__xludf.DUMMYFUNCTION("""COMPUTED_VALUE"""),"BAS-0715")</f>
        <v>BAS-0715</v>
      </c>
    </row>
    <row r="2394">
      <c r="A2394" s="11" t="str">
        <f>IFERROR(__xludf.DUMMYFUNCTION("""COMPUTED_VALUE"""),"BAR-9298")</f>
        <v>BAR-9298</v>
      </c>
    </row>
    <row r="2395">
      <c r="A2395" s="11" t="str">
        <f>IFERROR(__xludf.DUMMYFUNCTION("""COMPUTED_VALUE"""),"BAR-6983")</f>
        <v>BAR-6983</v>
      </c>
    </row>
    <row r="2396">
      <c r="A2396" s="11" t="str">
        <f>IFERROR(__xludf.DUMMYFUNCTION("""COMPUTED_VALUE"""),"BAR-5096")</f>
        <v>BAR-5096</v>
      </c>
    </row>
    <row r="2397">
      <c r="A2397" s="11" t="str">
        <f>IFERROR(__xludf.DUMMYFUNCTION("""COMPUTED_VALUE"""),"BAR-3688")</f>
        <v>BAR-3688</v>
      </c>
    </row>
    <row r="2398">
      <c r="A2398" s="11" t="str">
        <f>IFERROR(__xludf.DUMMYFUNCTION("""COMPUTED_VALUE"""),"BAR-0568")</f>
        <v>BAR-0568</v>
      </c>
    </row>
    <row r="2399">
      <c r="A2399" s="11" t="str">
        <f>IFERROR(__xludf.DUMMYFUNCTION("""COMPUTED_VALUE"""),"BAQ-8305")</f>
        <v>BAQ-8305</v>
      </c>
    </row>
    <row r="2400">
      <c r="A2400" s="11" t="str">
        <f>IFERROR(__xludf.DUMMYFUNCTION("""COMPUTED_VALUE"""),"BAQ-7330")</f>
        <v>BAQ-7330</v>
      </c>
    </row>
    <row r="2401">
      <c r="A2401" s="12" t="str">
        <f>IFERROR(__xludf.DUMMYFUNCTION("""COMPUTED_VALUE"""),"BAQ-3665")</f>
        <v>BAQ-3665</v>
      </c>
    </row>
    <row r="2402">
      <c r="A2402" s="11" t="str">
        <f>IFERROR(__xludf.DUMMYFUNCTION("""COMPUTED_VALUE"""),"BAQ-3172")</f>
        <v>BAQ-3172</v>
      </c>
    </row>
    <row r="2403">
      <c r="A2403" s="11" t="str">
        <f>IFERROR(__xludf.DUMMYFUNCTION("""COMPUTED_VALUE"""),"BAP-1997")</f>
        <v>BAP-1997</v>
      </c>
    </row>
    <row r="2404">
      <c r="A2404" s="11" t="str">
        <f>IFERROR(__xludf.DUMMYFUNCTION("""COMPUTED_VALUE"""),"BAP-1669")</f>
        <v>BAP-1669</v>
      </c>
    </row>
    <row r="2405">
      <c r="A2405" s="11" t="str">
        <f>IFERROR(__xludf.DUMMYFUNCTION("""COMPUTED_VALUE"""),"BAN-9789")</f>
        <v>BAN-9789</v>
      </c>
    </row>
    <row r="2406">
      <c r="A2406" s="11" t="str">
        <f>IFERROR(__xludf.DUMMYFUNCTION("""COMPUTED_VALUE"""),"BAN-9317")</f>
        <v>BAN-9317</v>
      </c>
    </row>
    <row r="2407">
      <c r="A2407" s="11" t="str">
        <f>IFERROR(__xludf.DUMMYFUNCTION("""COMPUTED_VALUE"""),"BAN-7178")</f>
        <v>BAN-7178</v>
      </c>
    </row>
    <row r="2408">
      <c r="A2408" s="11" t="str">
        <f>IFERROR(__xludf.DUMMYFUNCTION("""COMPUTED_VALUE"""),"BAN-5759")</f>
        <v>BAN-5759</v>
      </c>
    </row>
    <row r="2409">
      <c r="A2409" s="11" t="str">
        <f>IFERROR(__xludf.DUMMYFUNCTION("""COMPUTED_VALUE"""),"BAM-8780")</f>
        <v>BAM-8780</v>
      </c>
    </row>
    <row r="2410">
      <c r="A2410" s="11" t="str">
        <f>IFERROR(__xludf.DUMMYFUNCTION("""COMPUTED_VALUE"""),"BAM-8591")</f>
        <v>BAM-8591</v>
      </c>
    </row>
    <row r="2411">
      <c r="A2411" s="11" t="str">
        <f>IFERROR(__xludf.DUMMYFUNCTION("""COMPUTED_VALUE"""),"BAM-7562")</f>
        <v>BAM-7562</v>
      </c>
    </row>
    <row r="2412">
      <c r="A2412" s="11" t="str">
        <f>IFERROR(__xludf.DUMMYFUNCTION("""COMPUTED_VALUE"""),"BAM-3101")</f>
        <v>BAM-3101</v>
      </c>
    </row>
    <row r="2413">
      <c r="A2413" s="11" t="str">
        <f>IFERROR(__xludf.DUMMYFUNCTION("""COMPUTED_VALUE"""),"BAL-8113")</f>
        <v>BAL-8113</v>
      </c>
    </row>
    <row r="2414">
      <c r="A2414" s="11" t="str">
        <f>IFERROR(__xludf.DUMMYFUNCTION("""COMPUTED_VALUE"""),"BAL-8105")</f>
        <v>BAL-8105</v>
      </c>
    </row>
    <row r="2415">
      <c r="A2415" s="11" t="str">
        <f>IFERROR(__xludf.DUMMYFUNCTION("""COMPUTED_VALUE"""),"BAL-8098")</f>
        <v>BAL-8098</v>
      </c>
    </row>
    <row r="2416">
      <c r="A2416" s="11" t="str">
        <f>IFERROR(__xludf.DUMMYFUNCTION("""COMPUTED_VALUE"""),"BAL-6831")</f>
        <v>BAL-6831</v>
      </c>
    </row>
    <row r="2417">
      <c r="A2417" s="11" t="str">
        <f>IFERROR(__xludf.DUMMYFUNCTION("""COMPUTED_VALUE"""),"BAL-6399")</f>
        <v>BAL-6399</v>
      </c>
    </row>
    <row r="2418">
      <c r="A2418" s="11" t="str">
        <f>IFERROR(__xludf.DUMMYFUNCTION("""COMPUTED_VALUE"""),"BAL-5290")</f>
        <v>BAL-5290</v>
      </c>
    </row>
    <row r="2419">
      <c r="A2419" s="11" t="str">
        <f>IFERROR(__xludf.DUMMYFUNCTION("""COMPUTED_VALUE"""),"BAL-1656")</f>
        <v>BAL-1656</v>
      </c>
    </row>
    <row r="2420">
      <c r="A2420" s="11" t="str">
        <f>IFERROR(__xludf.DUMMYFUNCTION("""COMPUTED_VALUE"""),"BAK-9158")</f>
        <v>BAK-9158</v>
      </c>
    </row>
    <row r="2421">
      <c r="A2421" s="11" t="str">
        <f>IFERROR(__xludf.DUMMYFUNCTION("""COMPUTED_VALUE"""),"BAK-6010")</f>
        <v>BAK-6010</v>
      </c>
    </row>
    <row r="2422">
      <c r="A2422" s="11" t="str">
        <f>IFERROR(__xludf.DUMMYFUNCTION("""COMPUTED_VALUE"""),"BAK-1551")</f>
        <v>BAK-1551</v>
      </c>
    </row>
    <row r="2423">
      <c r="A2423" s="11" t="str">
        <f>IFERROR(__xludf.DUMMYFUNCTION("""COMPUTED_VALUE"""),"BAJ-8500")</f>
        <v>BAJ-8500</v>
      </c>
    </row>
    <row r="2424">
      <c r="A2424" s="11" t="str">
        <f>IFERROR(__xludf.DUMMYFUNCTION("""COMPUTED_VALUE"""),"BAJ-6227")</f>
        <v>BAJ-6227</v>
      </c>
    </row>
    <row r="2425">
      <c r="A2425" s="11" t="str">
        <f>IFERROR(__xludf.DUMMYFUNCTION("""COMPUTED_VALUE"""),"BAH-9897")</f>
        <v>BAH-9897</v>
      </c>
    </row>
    <row r="2426">
      <c r="A2426" s="11" t="str">
        <f>IFERROR(__xludf.DUMMYFUNCTION("""COMPUTED_VALUE"""),"BAH-8191")</f>
        <v>BAH-8191</v>
      </c>
    </row>
    <row r="2427">
      <c r="A2427" s="11" t="str">
        <f>IFERROR(__xludf.DUMMYFUNCTION("""COMPUTED_VALUE"""),"BAH-3833")</f>
        <v>BAH-3833</v>
      </c>
    </row>
    <row r="2428">
      <c r="A2428" s="11" t="str">
        <f>IFERROR(__xludf.DUMMYFUNCTION("""COMPUTED_VALUE"""),"BAH-2690")</f>
        <v>BAH-2690</v>
      </c>
    </row>
    <row r="2429">
      <c r="A2429" s="11" t="str">
        <f>IFERROR(__xludf.DUMMYFUNCTION("""COMPUTED_VALUE"""),"BAG-1028")</f>
        <v>BAG-1028</v>
      </c>
    </row>
    <row r="2430">
      <c r="A2430" s="11" t="str">
        <f>IFERROR(__xludf.DUMMYFUNCTION("""COMPUTED_VALUE"""),"BAF-6562")</f>
        <v>BAF-6562</v>
      </c>
    </row>
    <row r="2431">
      <c r="A2431" s="11" t="str">
        <f>IFERROR(__xludf.DUMMYFUNCTION("""COMPUTED_VALUE"""),"BAF-5819")</f>
        <v>BAF-5819</v>
      </c>
    </row>
    <row r="2432">
      <c r="A2432" s="11" t="str">
        <f>IFERROR(__xludf.DUMMYFUNCTION("""COMPUTED_VALUE"""),"BAF-2383")</f>
        <v>BAF-2383</v>
      </c>
    </row>
    <row r="2433">
      <c r="A2433" s="11" t="str">
        <f>IFERROR(__xludf.DUMMYFUNCTION("""COMPUTED_VALUE"""),"BAF-1383")</f>
        <v>BAF-1383</v>
      </c>
    </row>
    <row r="2434">
      <c r="A2434" s="11" t="str">
        <f>IFERROR(__xludf.DUMMYFUNCTION("""COMPUTED_VALUE"""),"BAF-0512")</f>
        <v>BAF-0512</v>
      </c>
    </row>
    <row r="2435">
      <c r="A2435" s="11" t="str">
        <f>IFERROR(__xludf.DUMMYFUNCTION("""COMPUTED_VALUE"""),"BAE-2893")</f>
        <v>BAE-2893</v>
      </c>
    </row>
    <row r="2436">
      <c r="A2436" s="11" t="str">
        <f>IFERROR(__xludf.DUMMYFUNCTION("""COMPUTED_VALUE"""),"BAE-1683")</f>
        <v>BAE-1683</v>
      </c>
    </row>
    <row r="2437">
      <c r="A2437" s="11" t="str">
        <f>IFERROR(__xludf.DUMMYFUNCTION("""COMPUTED_VALUE"""),"BAC-8997")</f>
        <v>BAC-8997</v>
      </c>
    </row>
    <row r="2438">
      <c r="A2438" s="11" t="str">
        <f>IFERROR(__xludf.DUMMYFUNCTION("""COMPUTED_VALUE"""),"BAC-6151")</f>
        <v>BAC-6151</v>
      </c>
    </row>
    <row r="2439">
      <c r="A2439" s="11" t="str">
        <f>IFERROR(__xludf.DUMMYFUNCTION("""COMPUTED_VALUE"""),"BAC-5977")</f>
        <v>BAC-5977</v>
      </c>
    </row>
    <row r="2440">
      <c r="A2440" s="11" t="str">
        <f>IFERROR(__xludf.DUMMYFUNCTION("""COMPUTED_VALUE"""),"BAC-2818")</f>
        <v>BAC-2818</v>
      </c>
    </row>
    <row r="2441">
      <c r="A2441" s="11" t="str">
        <f>IFERROR(__xludf.DUMMYFUNCTION("""COMPUTED_VALUE"""),"BAB-8919")</f>
        <v>BAB-8919</v>
      </c>
    </row>
    <row r="2442">
      <c r="A2442" s="11" t="str">
        <f>IFERROR(__xludf.DUMMYFUNCTION("""COMPUTED_VALUE"""),"BAB-8761")</f>
        <v>BAB-8761</v>
      </c>
    </row>
    <row r="2443">
      <c r="A2443" s="11" t="str">
        <f>IFERROR(__xludf.DUMMYFUNCTION("""COMPUTED_VALUE"""),"BAB-8139")</f>
        <v>BAB-8139</v>
      </c>
    </row>
    <row r="2444">
      <c r="A2444" s="11" t="str">
        <f>IFERROR(__xludf.DUMMYFUNCTION("""COMPUTED_VALUE"""),"BAB-7908")</f>
        <v>BAB-7908</v>
      </c>
    </row>
    <row r="2445">
      <c r="A2445" s="11" t="str">
        <f>IFERROR(__xludf.DUMMYFUNCTION("""COMPUTED_VALUE"""),"BAB-7712")</f>
        <v>BAB-7712</v>
      </c>
    </row>
    <row r="2446">
      <c r="A2446" s="11" t="str">
        <f>IFERROR(__xludf.DUMMYFUNCTION("""COMPUTED_VALUE"""),"BAB-3155")</f>
        <v>BAB-3155</v>
      </c>
    </row>
    <row r="2447">
      <c r="A2447" s="11" t="str">
        <f>IFERROR(__xludf.DUMMYFUNCTION("""COMPUTED_VALUE"""),"BAA-9776")</f>
        <v>BAA-9776</v>
      </c>
    </row>
    <row r="2448">
      <c r="A2448" s="11" t="str">
        <f>IFERROR(__xludf.DUMMYFUNCTION("""COMPUTED_VALUE"""),"BAA-9285")</f>
        <v>BAA-9285</v>
      </c>
    </row>
    <row r="2449">
      <c r="A2449" s="11" t="str">
        <f>IFERROR(__xludf.DUMMYFUNCTION("""COMPUTED_VALUE"""),"AZY-8565")</f>
        <v>AZY-8565</v>
      </c>
    </row>
    <row r="2450">
      <c r="A2450" s="11" t="str">
        <f>IFERROR(__xludf.DUMMYFUNCTION("""COMPUTED_VALUE"""),"AZY-7336")</f>
        <v>AZY-7336</v>
      </c>
    </row>
    <row r="2451">
      <c r="A2451" s="11" t="str">
        <f>IFERROR(__xludf.DUMMYFUNCTION("""COMPUTED_VALUE"""),"AZY-7107")</f>
        <v>AZY-7107</v>
      </c>
    </row>
    <row r="2452">
      <c r="A2452" s="11" t="str">
        <f>IFERROR(__xludf.DUMMYFUNCTION("""COMPUTED_VALUE"""),"AZY-3637")</f>
        <v>AZY-3637</v>
      </c>
    </row>
    <row r="2453">
      <c r="A2453" s="11" t="str">
        <f>IFERROR(__xludf.DUMMYFUNCTION("""COMPUTED_VALUE"""),"AZY-3328")</f>
        <v>AZY-3328</v>
      </c>
    </row>
    <row r="2454">
      <c r="A2454" s="12" t="str">
        <f>IFERROR(__xludf.DUMMYFUNCTION("""COMPUTED_VALUE"""),"AZX-3807")</f>
        <v>AZX-3807</v>
      </c>
    </row>
    <row r="2455">
      <c r="A2455" s="11" t="str">
        <f>IFERROR(__xludf.DUMMYFUNCTION("""COMPUTED_VALUE"""),"AZX-3513")</f>
        <v>AZX-3513</v>
      </c>
    </row>
    <row r="2456">
      <c r="A2456" s="11" t="str">
        <f>IFERROR(__xludf.DUMMYFUNCTION("""COMPUTED_VALUE"""),"AZX-2270")</f>
        <v>AZX-2270</v>
      </c>
    </row>
    <row r="2457">
      <c r="A2457" s="11" t="str">
        <f>IFERROR(__xludf.DUMMYFUNCTION("""COMPUTED_VALUE"""),"AZV-8958")</f>
        <v>AZV-8958</v>
      </c>
    </row>
    <row r="2458">
      <c r="A2458" s="11" t="str">
        <f>IFERROR(__xludf.DUMMYFUNCTION("""COMPUTED_VALUE"""),"AZV-2976")</f>
        <v>AZV-2976</v>
      </c>
    </row>
    <row r="2459">
      <c r="A2459" s="11" t="str">
        <f>IFERROR(__xludf.DUMMYFUNCTION("""COMPUTED_VALUE"""),"AZV-2209")</f>
        <v>AZV-2209</v>
      </c>
    </row>
    <row r="2460">
      <c r="A2460" s="11" t="str">
        <f>IFERROR(__xludf.DUMMYFUNCTION("""COMPUTED_VALUE"""),"AZV-1331")</f>
        <v>AZV-1331</v>
      </c>
    </row>
    <row r="2461">
      <c r="A2461" s="11" t="str">
        <f>IFERROR(__xludf.DUMMYFUNCTION("""COMPUTED_VALUE"""),"AZU-9936")</f>
        <v>AZU-9936</v>
      </c>
    </row>
    <row r="2462">
      <c r="A2462" s="11" t="str">
        <f>IFERROR(__xludf.DUMMYFUNCTION("""COMPUTED_VALUE"""),"AZU-9588")</f>
        <v>AZU-9588</v>
      </c>
    </row>
    <row r="2463">
      <c r="A2463" s="11" t="str">
        <f>IFERROR(__xludf.DUMMYFUNCTION("""COMPUTED_VALUE"""),"AZU-7169")</f>
        <v>AZU-7169</v>
      </c>
    </row>
    <row r="2464">
      <c r="A2464" s="11" t="str">
        <f>IFERROR(__xludf.DUMMYFUNCTION("""COMPUTED_VALUE"""),"AZU-3981")</f>
        <v>AZU-3981</v>
      </c>
    </row>
    <row r="2465">
      <c r="A2465" s="11" t="str">
        <f>IFERROR(__xludf.DUMMYFUNCTION("""COMPUTED_VALUE"""),"AZU-3212")</f>
        <v>AZU-3212</v>
      </c>
    </row>
    <row r="2466">
      <c r="A2466" s="11" t="str">
        <f>IFERROR(__xludf.DUMMYFUNCTION("""COMPUTED_VALUE"""),"AZU-1806")</f>
        <v>AZU-1806</v>
      </c>
    </row>
    <row r="2467">
      <c r="A2467" s="11" t="str">
        <f>IFERROR(__xludf.DUMMYFUNCTION("""COMPUTED_VALUE"""),"AZU-1309")</f>
        <v>AZU-1309</v>
      </c>
    </row>
    <row r="2468">
      <c r="A2468" s="11" t="str">
        <f>IFERROR(__xludf.DUMMYFUNCTION("""COMPUTED_VALUE"""),"AZT-1086")</f>
        <v>AZT-1086</v>
      </c>
    </row>
    <row r="2469">
      <c r="A2469" s="11" t="str">
        <f>IFERROR(__xludf.DUMMYFUNCTION("""COMPUTED_VALUE"""),"AZS-7951")</f>
        <v>AZS-7951</v>
      </c>
    </row>
    <row r="2470">
      <c r="A2470" s="11" t="str">
        <f>IFERROR(__xludf.DUMMYFUNCTION("""COMPUTED_VALUE"""),"AZS-0102")</f>
        <v>AZS-0102</v>
      </c>
    </row>
    <row r="2471">
      <c r="A2471" s="11" t="str">
        <f>IFERROR(__xludf.DUMMYFUNCTION("""COMPUTED_VALUE"""),"AZR-9076")</f>
        <v>AZR-9076</v>
      </c>
    </row>
    <row r="2472">
      <c r="A2472" s="11" t="str">
        <f>IFERROR(__xludf.DUMMYFUNCTION("""COMPUTED_VALUE"""),"AZR-1576")</f>
        <v>AZR-1576</v>
      </c>
    </row>
    <row r="2473">
      <c r="A2473" s="11" t="str">
        <f>IFERROR(__xludf.DUMMYFUNCTION("""COMPUTED_VALUE"""),"AZQ-9855")</f>
        <v>AZQ-9855</v>
      </c>
    </row>
    <row r="2474">
      <c r="A2474" s="11" t="str">
        <f>IFERROR(__xludf.DUMMYFUNCTION("""COMPUTED_VALUE"""),"AZP-7266")</f>
        <v>AZP-7266</v>
      </c>
    </row>
    <row r="2475">
      <c r="A2475" s="11" t="str">
        <f>IFERROR(__xludf.DUMMYFUNCTION("""COMPUTED_VALUE"""),"AZP-2223")</f>
        <v>AZP-2223</v>
      </c>
    </row>
    <row r="2476">
      <c r="A2476" s="11" t="str">
        <f>IFERROR(__xludf.DUMMYFUNCTION("""COMPUTED_VALUE"""),"AZP-1799")</f>
        <v>AZP-1799</v>
      </c>
    </row>
    <row r="2477">
      <c r="A2477" s="11" t="str">
        <f>IFERROR(__xludf.DUMMYFUNCTION("""COMPUTED_VALUE"""),"AZN-8968")</f>
        <v>AZN-8968</v>
      </c>
    </row>
    <row r="2478">
      <c r="A2478" s="11" t="str">
        <f>IFERROR(__xludf.DUMMYFUNCTION("""COMPUTED_VALUE"""),"AZN-7808")</f>
        <v>AZN-7808</v>
      </c>
    </row>
    <row r="2479">
      <c r="A2479" s="11" t="str">
        <f>IFERROR(__xludf.DUMMYFUNCTION("""COMPUTED_VALUE"""),"AZN-7328")</f>
        <v>AZN-7328</v>
      </c>
    </row>
    <row r="2480">
      <c r="A2480" s="11" t="str">
        <f>IFERROR(__xludf.DUMMYFUNCTION("""COMPUTED_VALUE"""),"AZN-3951")</f>
        <v>AZN-3951</v>
      </c>
    </row>
    <row r="2481">
      <c r="A2481" s="11" t="str">
        <f>IFERROR(__xludf.DUMMYFUNCTION("""COMPUTED_VALUE"""),"AZN-2890")</f>
        <v>AZN-2890</v>
      </c>
    </row>
    <row r="2482">
      <c r="A2482" s="11" t="str">
        <f>IFERROR(__xludf.DUMMYFUNCTION("""COMPUTED_VALUE"""),"AZN-0892")</f>
        <v>AZN-0892</v>
      </c>
    </row>
    <row r="2483">
      <c r="A2483" s="11" t="str">
        <f>IFERROR(__xludf.DUMMYFUNCTION("""COMPUTED_VALUE"""),"AZM-9723")</f>
        <v>AZM-9723</v>
      </c>
    </row>
    <row r="2484">
      <c r="A2484" s="11" t="str">
        <f>IFERROR(__xludf.DUMMYFUNCTION("""COMPUTED_VALUE"""),"AZM-6778")</f>
        <v>AZM-6778</v>
      </c>
    </row>
    <row r="2485">
      <c r="A2485" s="11" t="str">
        <f>IFERROR(__xludf.DUMMYFUNCTION("""COMPUTED_VALUE"""),"AZM-1602")</f>
        <v>AZM-1602</v>
      </c>
    </row>
    <row r="2486">
      <c r="A2486" s="11" t="str">
        <f>IFERROR(__xludf.DUMMYFUNCTION("""COMPUTED_VALUE"""),"AZM-0085")</f>
        <v>AZM-0085</v>
      </c>
    </row>
    <row r="2487">
      <c r="A2487" s="11" t="str">
        <f>IFERROR(__xludf.DUMMYFUNCTION("""COMPUTED_VALUE"""),"AZL-8836")</f>
        <v>AZL-8836</v>
      </c>
    </row>
    <row r="2488">
      <c r="A2488" s="11" t="str">
        <f>IFERROR(__xludf.DUMMYFUNCTION("""COMPUTED_VALUE"""),"AZL-6211")</f>
        <v>AZL-6211</v>
      </c>
    </row>
    <row r="2489">
      <c r="A2489" s="11" t="str">
        <f>IFERROR(__xludf.DUMMYFUNCTION("""COMPUTED_VALUE"""),"AZL-1581")</f>
        <v>AZL-1581</v>
      </c>
    </row>
    <row r="2490">
      <c r="A2490" s="11" t="str">
        <f>IFERROR(__xludf.DUMMYFUNCTION("""COMPUTED_VALUE"""),"AZK-5550")</f>
        <v>AZK-5550</v>
      </c>
    </row>
    <row r="2491">
      <c r="A2491" s="11" t="str">
        <f>IFERROR(__xludf.DUMMYFUNCTION("""COMPUTED_VALUE"""),"AZK-2713")</f>
        <v>AZK-2713</v>
      </c>
    </row>
    <row r="2492">
      <c r="A2492" s="11" t="str">
        <f>IFERROR(__xludf.DUMMYFUNCTION("""COMPUTED_VALUE"""),"AZH-9228")</f>
        <v>AZH-9228</v>
      </c>
    </row>
    <row r="2493">
      <c r="A2493" s="11" t="str">
        <f>IFERROR(__xludf.DUMMYFUNCTION("""COMPUTED_VALUE"""),"AZH-8887")</f>
        <v>AZH-8887</v>
      </c>
    </row>
    <row r="2494">
      <c r="A2494" s="11" t="str">
        <f>IFERROR(__xludf.DUMMYFUNCTION("""COMPUTED_VALUE"""),"AZH-8662")</f>
        <v>AZH-8662</v>
      </c>
    </row>
    <row r="2495">
      <c r="A2495" s="11" t="str">
        <f>IFERROR(__xludf.DUMMYFUNCTION("""COMPUTED_VALUE"""),"AZH-7717")</f>
        <v>AZH-7717</v>
      </c>
    </row>
    <row r="2496">
      <c r="A2496" s="11" t="str">
        <f>IFERROR(__xludf.DUMMYFUNCTION("""COMPUTED_VALUE"""),"AZH-7171")</f>
        <v>AZH-7171</v>
      </c>
    </row>
    <row r="2497">
      <c r="A2497" s="11" t="str">
        <f>IFERROR(__xludf.DUMMYFUNCTION("""COMPUTED_VALUE"""),"AZG-9128")</f>
        <v>AZG-9128</v>
      </c>
    </row>
    <row r="2498">
      <c r="A2498" s="11" t="str">
        <f>IFERROR(__xludf.DUMMYFUNCTION("""COMPUTED_VALUE"""),"AZG-3237")</f>
        <v>AZG-3237</v>
      </c>
    </row>
    <row r="2499">
      <c r="A2499" s="11" t="str">
        <f>IFERROR(__xludf.DUMMYFUNCTION("""COMPUTED_VALUE"""),"AZF-9516")</f>
        <v>AZF-9516</v>
      </c>
    </row>
    <row r="2500">
      <c r="A2500" s="11" t="str">
        <f>IFERROR(__xludf.DUMMYFUNCTION("""COMPUTED_VALUE"""),"AZF-8166")</f>
        <v>AZF-8166</v>
      </c>
    </row>
    <row r="2501">
      <c r="A2501" s="11" t="str">
        <f>IFERROR(__xludf.DUMMYFUNCTION("""COMPUTED_VALUE"""),"AZF-7989")</f>
        <v>AZF-7989</v>
      </c>
    </row>
    <row r="2502">
      <c r="A2502" s="11" t="str">
        <f>IFERROR(__xludf.DUMMYFUNCTION("""COMPUTED_VALUE"""),"AZF-3328")</f>
        <v>AZF-3328</v>
      </c>
    </row>
    <row r="2503">
      <c r="A2503" s="11" t="str">
        <f>IFERROR(__xludf.DUMMYFUNCTION("""COMPUTED_VALUE"""),"AZF-3302")</f>
        <v>AZF-3302</v>
      </c>
    </row>
    <row r="2504">
      <c r="A2504" s="12" t="str">
        <f>IFERROR(__xludf.DUMMYFUNCTION("""COMPUTED_VALUE"""),"AZF-0827")</f>
        <v>AZF-0827</v>
      </c>
    </row>
    <row r="2505">
      <c r="A2505" s="11" t="str">
        <f>IFERROR(__xludf.DUMMYFUNCTION("""COMPUTED_VALUE"""),"AZE-7593")</f>
        <v>AZE-7593</v>
      </c>
    </row>
    <row r="2506">
      <c r="A2506" s="11" t="str">
        <f>IFERROR(__xludf.DUMMYFUNCTION("""COMPUTED_VALUE"""),"AZD-9337")</f>
        <v>AZD-9337</v>
      </c>
    </row>
    <row r="2507">
      <c r="A2507" s="11" t="str">
        <f>IFERROR(__xludf.DUMMYFUNCTION("""COMPUTED_VALUE"""),"AZD-2505")</f>
        <v>AZD-2505</v>
      </c>
    </row>
    <row r="2508">
      <c r="A2508" s="11" t="str">
        <f>IFERROR(__xludf.DUMMYFUNCTION("""COMPUTED_VALUE"""),"AZD-1785")</f>
        <v>AZD-1785</v>
      </c>
    </row>
    <row r="2509">
      <c r="A2509" s="11" t="str">
        <f>IFERROR(__xludf.DUMMYFUNCTION("""COMPUTED_VALUE"""),"AZD-1610")</f>
        <v>AZD-1610</v>
      </c>
    </row>
    <row r="2510">
      <c r="A2510" s="11" t="str">
        <f>IFERROR(__xludf.DUMMYFUNCTION("""COMPUTED_VALUE"""),"AZC-1022")</f>
        <v>AZC-1022</v>
      </c>
    </row>
    <row r="2511">
      <c r="A2511" s="11" t="str">
        <f>IFERROR(__xludf.DUMMYFUNCTION("""COMPUTED_VALUE"""),"AZB-7302")</f>
        <v>AZB-7302</v>
      </c>
    </row>
    <row r="2512">
      <c r="A2512" s="11" t="str">
        <f>IFERROR(__xludf.DUMMYFUNCTION("""COMPUTED_VALUE"""),"AZB-6898")</f>
        <v>AZB-6898</v>
      </c>
    </row>
    <row r="2513">
      <c r="A2513" s="11" t="str">
        <f>IFERROR(__xludf.DUMMYFUNCTION("""COMPUTED_VALUE"""),"AZA-6961")</f>
        <v>AZA-6961</v>
      </c>
    </row>
    <row r="2514">
      <c r="A2514" s="11" t="str">
        <f>IFERROR(__xludf.DUMMYFUNCTION("""COMPUTED_VALUE"""),"AZA-3329")</f>
        <v>AZA-3329</v>
      </c>
    </row>
    <row r="2515">
      <c r="A2515" s="11" t="str">
        <f>IFERROR(__xludf.DUMMYFUNCTION("""COMPUTED_VALUE"""),"AZA-3260")</f>
        <v>AZA-3260</v>
      </c>
    </row>
    <row r="2516">
      <c r="A2516" s="11" t="str">
        <f>IFERROR(__xludf.DUMMYFUNCTION("""COMPUTED_VALUE"""),"AZA-3097")</f>
        <v>AZA-3097</v>
      </c>
    </row>
    <row r="2517">
      <c r="A2517" s="11" t="str">
        <f>IFERROR(__xludf.DUMMYFUNCTION("""COMPUTED_VALUE"""),"AZA-2730")</f>
        <v>AZA-2730</v>
      </c>
    </row>
    <row r="2518">
      <c r="A2518" s="11" t="str">
        <f>IFERROR(__xludf.DUMMYFUNCTION("""COMPUTED_VALUE"""),"AYZ-8282")</f>
        <v>AYZ-8282</v>
      </c>
    </row>
    <row r="2519">
      <c r="A2519" s="11" t="str">
        <f>IFERROR(__xludf.DUMMYFUNCTION("""COMPUTED_VALUE"""),"AYY-0571")</f>
        <v>AYY-0571</v>
      </c>
    </row>
    <row r="2520">
      <c r="A2520" s="11" t="str">
        <f>IFERROR(__xludf.DUMMYFUNCTION("""COMPUTED_VALUE"""),"AYY-0183")</f>
        <v>AYY-0183</v>
      </c>
    </row>
    <row r="2521">
      <c r="A2521" s="11" t="str">
        <f>IFERROR(__xludf.DUMMYFUNCTION("""COMPUTED_VALUE"""),"AYX-8722")</f>
        <v>AYX-8722</v>
      </c>
    </row>
    <row r="2522">
      <c r="A2522" s="11" t="str">
        <f>IFERROR(__xludf.DUMMYFUNCTION("""COMPUTED_VALUE"""),"AYX-6397")</f>
        <v>AYX-6397</v>
      </c>
    </row>
    <row r="2523">
      <c r="A2523" s="11" t="str">
        <f>IFERROR(__xludf.DUMMYFUNCTION("""COMPUTED_VALUE"""),"AYX-5557")</f>
        <v>AYX-5557</v>
      </c>
    </row>
    <row r="2524">
      <c r="A2524" s="11" t="str">
        <f>IFERROR(__xludf.DUMMYFUNCTION("""COMPUTED_VALUE"""),"AYW-9912")</f>
        <v>AYW-9912</v>
      </c>
    </row>
    <row r="2525">
      <c r="A2525" s="11" t="str">
        <f>IFERROR(__xludf.DUMMYFUNCTION("""COMPUTED_VALUE"""),"AYW-0619")</f>
        <v>AYW-0619</v>
      </c>
    </row>
    <row r="2526">
      <c r="A2526" s="11" t="str">
        <f>IFERROR(__xludf.DUMMYFUNCTION("""COMPUTED_VALUE"""),"AYV-8880")</f>
        <v>AYV-8880</v>
      </c>
    </row>
    <row r="2527">
      <c r="A2527" s="11" t="str">
        <f>IFERROR(__xludf.DUMMYFUNCTION("""COMPUTED_VALUE"""),"AYV-6029")</f>
        <v>AYV-6029</v>
      </c>
    </row>
    <row r="2528">
      <c r="A2528" s="11" t="str">
        <f>IFERROR(__xludf.DUMMYFUNCTION("""COMPUTED_VALUE"""),"AYV-5587")</f>
        <v>AYV-5587</v>
      </c>
    </row>
    <row r="2529">
      <c r="A2529" s="12" t="str">
        <f>IFERROR(__xludf.DUMMYFUNCTION("""COMPUTED_VALUE"""),"AYV-3096")</f>
        <v>AYV-3096</v>
      </c>
    </row>
    <row r="2530">
      <c r="A2530" s="11" t="str">
        <f>IFERROR(__xludf.DUMMYFUNCTION("""COMPUTED_VALUE"""),"AYV-2861")</f>
        <v>AYV-2861</v>
      </c>
    </row>
    <row r="2531">
      <c r="A2531" s="11" t="str">
        <f>IFERROR(__xludf.DUMMYFUNCTION("""COMPUTED_VALUE"""),"AYV-1050")</f>
        <v>AYV-1050</v>
      </c>
    </row>
    <row r="2532">
      <c r="A2532" s="11" t="str">
        <f>IFERROR(__xludf.DUMMYFUNCTION("""COMPUTED_VALUE"""),"AYU-7557")</f>
        <v>AYU-7557</v>
      </c>
    </row>
    <row r="2533">
      <c r="A2533" s="11" t="str">
        <f>IFERROR(__xludf.DUMMYFUNCTION("""COMPUTED_VALUE"""),"AYU-7135")</f>
        <v>AYU-7135</v>
      </c>
    </row>
    <row r="2534">
      <c r="A2534" s="11" t="str">
        <f>IFERROR(__xludf.DUMMYFUNCTION("""COMPUTED_VALUE"""),"AYU-3071")</f>
        <v>AYU-3071</v>
      </c>
    </row>
    <row r="2535">
      <c r="A2535" s="11" t="str">
        <f>IFERROR(__xludf.DUMMYFUNCTION("""COMPUTED_VALUE"""),"AYU-2213")</f>
        <v>AYU-2213</v>
      </c>
    </row>
    <row r="2536">
      <c r="A2536" s="11" t="str">
        <f>IFERROR(__xludf.DUMMYFUNCTION("""COMPUTED_VALUE"""),"AYT-2388")</f>
        <v>AYT-2388</v>
      </c>
    </row>
    <row r="2537">
      <c r="A2537" s="11" t="str">
        <f>IFERROR(__xludf.DUMMYFUNCTION("""COMPUTED_VALUE"""),"AYS-8771")</f>
        <v>AYS-8771</v>
      </c>
    </row>
    <row r="2538">
      <c r="A2538" s="11" t="str">
        <f>IFERROR(__xludf.DUMMYFUNCTION("""COMPUTED_VALUE"""),"AYS-6259")</f>
        <v>AYS-6259</v>
      </c>
    </row>
    <row r="2539">
      <c r="A2539" s="11" t="str">
        <f>IFERROR(__xludf.DUMMYFUNCTION("""COMPUTED_VALUE"""),"AYS-3222")</f>
        <v>AYS-3222</v>
      </c>
    </row>
    <row r="2540">
      <c r="A2540" s="11" t="str">
        <f>IFERROR(__xludf.DUMMYFUNCTION("""COMPUTED_VALUE"""),"AYS-1323")</f>
        <v>AYS-1323</v>
      </c>
    </row>
    <row r="2541">
      <c r="A2541" s="11" t="str">
        <f>IFERROR(__xludf.DUMMYFUNCTION("""COMPUTED_VALUE"""),"AYR-3682")</f>
        <v>AYR-3682</v>
      </c>
    </row>
    <row r="2542">
      <c r="A2542" s="11" t="str">
        <f>IFERROR(__xludf.DUMMYFUNCTION("""COMPUTED_VALUE"""),"AYR-0699")</f>
        <v>AYR-0699</v>
      </c>
    </row>
    <row r="2543">
      <c r="A2543" s="11" t="str">
        <f>IFERROR(__xludf.DUMMYFUNCTION("""COMPUTED_VALUE"""),"AYP-9391")</f>
        <v>AYP-9391</v>
      </c>
    </row>
    <row r="2544">
      <c r="A2544" s="11" t="str">
        <f>IFERROR(__xludf.DUMMYFUNCTION("""COMPUTED_VALUE"""),"AYP-0869")</f>
        <v>AYP-0869</v>
      </c>
    </row>
    <row r="2545">
      <c r="A2545" s="11" t="str">
        <f>IFERROR(__xludf.DUMMYFUNCTION("""COMPUTED_VALUE"""),"AYN-9899")</f>
        <v>AYN-9899</v>
      </c>
    </row>
    <row r="2546">
      <c r="A2546" s="11" t="str">
        <f>IFERROR(__xludf.DUMMYFUNCTION("""COMPUTED_VALUE"""),"AYN-5210")</f>
        <v>AYN-5210</v>
      </c>
    </row>
    <row r="2547">
      <c r="A2547" s="11" t="str">
        <f>IFERROR(__xludf.DUMMYFUNCTION("""COMPUTED_VALUE"""),"AYN-3299")</f>
        <v>AYN-3299</v>
      </c>
    </row>
    <row r="2548">
      <c r="A2548" s="11" t="str">
        <f>IFERROR(__xludf.DUMMYFUNCTION("""COMPUTED_VALUE"""),"AYM-8731")</f>
        <v>AYM-8731</v>
      </c>
    </row>
    <row r="2549">
      <c r="A2549" s="11" t="str">
        <f>IFERROR(__xludf.DUMMYFUNCTION("""COMPUTED_VALUE"""),"AYM-3368")</f>
        <v>AYM-3368</v>
      </c>
    </row>
    <row r="2550">
      <c r="A2550" s="11" t="str">
        <f>IFERROR(__xludf.DUMMYFUNCTION("""COMPUTED_VALUE"""),"AYM-0253")</f>
        <v>AYM-0253</v>
      </c>
    </row>
    <row r="2551">
      <c r="A2551" s="11" t="str">
        <f>IFERROR(__xludf.DUMMYFUNCTION("""COMPUTED_VALUE"""),"AYL-6936")</f>
        <v>AYL-6936</v>
      </c>
    </row>
    <row r="2552">
      <c r="A2552" s="11" t="str">
        <f>IFERROR(__xludf.DUMMYFUNCTION("""COMPUTED_VALUE"""),"AYK-8321")</f>
        <v>AYK-8321</v>
      </c>
    </row>
    <row r="2553">
      <c r="A2553" s="11" t="str">
        <f>IFERROR(__xludf.DUMMYFUNCTION("""COMPUTED_VALUE"""),"AYJ-9969")</f>
        <v>AYJ-9969</v>
      </c>
    </row>
    <row r="2554">
      <c r="A2554" s="11" t="str">
        <f>IFERROR(__xludf.DUMMYFUNCTION("""COMPUTED_VALUE"""),"AYJ-5315")</f>
        <v>AYJ-5315</v>
      </c>
    </row>
    <row r="2555">
      <c r="A2555" s="11" t="str">
        <f>IFERROR(__xludf.DUMMYFUNCTION("""COMPUTED_VALUE"""),"AYJ-1722")</f>
        <v>AYJ-1722</v>
      </c>
    </row>
    <row r="2556">
      <c r="A2556" s="11" t="str">
        <f>IFERROR(__xludf.DUMMYFUNCTION("""COMPUTED_VALUE"""),"AYH-6318")</f>
        <v>AYH-6318</v>
      </c>
    </row>
    <row r="2557">
      <c r="A2557" s="11" t="str">
        <f>IFERROR(__xludf.DUMMYFUNCTION("""COMPUTED_VALUE"""),"AYH-3770")</f>
        <v>AYH-3770</v>
      </c>
    </row>
    <row r="2558">
      <c r="A2558" s="11" t="str">
        <f>IFERROR(__xludf.DUMMYFUNCTION("""COMPUTED_VALUE"""),"AYH-3232")</f>
        <v>AYH-3232</v>
      </c>
    </row>
    <row r="2559">
      <c r="A2559" s="11" t="str">
        <f>IFERROR(__xludf.DUMMYFUNCTION("""COMPUTED_VALUE"""),"AYH-1211")</f>
        <v>AYH-1211</v>
      </c>
    </row>
    <row r="2560">
      <c r="A2560" s="11" t="str">
        <f>IFERROR(__xludf.DUMMYFUNCTION("""COMPUTED_VALUE"""),"AYG-9776")</f>
        <v>AYG-9776</v>
      </c>
    </row>
    <row r="2561">
      <c r="A2561" s="11" t="str">
        <f>IFERROR(__xludf.DUMMYFUNCTION("""COMPUTED_VALUE"""),"AYG-7815")</f>
        <v>AYG-7815</v>
      </c>
    </row>
    <row r="2562">
      <c r="A2562" s="11" t="str">
        <f>IFERROR(__xludf.DUMMYFUNCTION("""COMPUTED_VALUE"""),"AYG-3079")</f>
        <v>AYG-3079</v>
      </c>
    </row>
    <row r="2563">
      <c r="A2563" s="11" t="str">
        <f>IFERROR(__xludf.DUMMYFUNCTION("""COMPUTED_VALUE"""),"AYF-7950")</f>
        <v>AYF-7950</v>
      </c>
    </row>
    <row r="2564">
      <c r="A2564" s="11" t="str">
        <f>IFERROR(__xludf.DUMMYFUNCTION("""COMPUTED_VALUE"""),"AYF-2602")</f>
        <v>AYF-2602</v>
      </c>
    </row>
    <row r="2565">
      <c r="A2565" s="11" t="str">
        <f>IFERROR(__xludf.DUMMYFUNCTION("""COMPUTED_VALUE"""),"AYE-9829")</f>
        <v>AYE-9829</v>
      </c>
    </row>
    <row r="2566">
      <c r="A2566" s="11" t="str">
        <f>IFERROR(__xludf.DUMMYFUNCTION("""COMPUTED_VALUE"""),"AYE-7111")</f>
        <v>AYE-7111</v>
      </c>
    </row>
    <row r="2567">
      <c r="A2567" s="11" t="str">
        <f>IFERROR(__xludf.DUMMYFUNCTION("""COMPUTED_VALUE"""),"AYE-5253")</f>
        <v>AYE-5253</v>
      </c>
    </row>
    <row r="2568">
      <c r="A2568" s="11" t="str">
        <f>IFERROR(__xludf.DUMMYFUNCTION("""COMPUTED_VALUE"""),"AYD-9698")</f>
        <v>AYD-9698</v>
      </c>
    </row>
    <row r="2569">
      <c r="A2569" s="11" t="str">
        <f>IFERROR(__xludf.DUMMYFUNCTION("""COMPUTED_VALUE"""),"AYD-9579")</f>
        <v>AYD-9579</v>
      </c>
    </row>
    <row r="2570">
      <c r="A2570" s="11" t="str">
        <f>IFERROR(__xludf.DUMMYFUNCTION("""COMPUTED_VALUE"""),"AYD-1888")</f>
        <v>AYD-1888</v>
      </c>
    </row>
    <row r="2571">
      <c r="A2571" s="11" t="str">
        <f>IFERROR(__xludf.DUMMYFUNCTION("""COMPUTED_VALUE"""),"AYC-9275")</f>
        <v>AYC-9275</v>
      </c>
    </row>
    <row r="2572">
      <c r="A2572" s="11" t="str">
        <f>IFERROR(__xludf.DUMMYFUNCTION("""COMPUTED_VALUE"""),"AYC-5280")</f>
        <v>AYC-5280</v>
      </c>
    </row>
    <row r="2573">
      <c r="A2573" s="11" t="str">
        <f>IFERROR(__xludf.DUMMYFUNCTION("""COMPUTED_VALUE"""),"AYB-8829")</f>
        <v>AYB-8829</v>
      </c>
    </row>
    <row r="2574">
      <c r="A2574" s="11" t="str">
        <f>IFERROR(__xludf.DUMMYFUNCTION("""COMPUTED_VALUE"""),"AYB-0857")</f>
        <v>AYB-0857</v>
      </c>
    </row>
    <row r="2575">
      <c r="A2575" s="11" t="str">
        <f>IFERROR(__xludf.DUMMYFUNCTION("""COMPUTED_VALUE"""),"AYA-1859")</f>
        <v>AYA-1859</v>
      </c>
    </row>
    <row r="2576">
      <c r="A2576" s="12" t="str">
        <f>IFERROR(__xludf.DUMMYFUNCTION("""COMPUTED_VALUE"""),"AXY-6919")</f>
        <v>AXY-6919</v>
      </c>
    </row>
    <row r="2577">
      <c r="A2577" s="11" t="str">
        <f>IFERROR(__xludf.DUMMYFUNCTION("""COMPUTED_VALUE"""),"AXX-0673")</f>
        <v>AXX-0673</v>
      </c>
    </row>
    <row r="2578">
      <c r="A2578" s="12" t="str">
        <f>IFERROR(__xludf.DUMMYFUNCTION("""COMPUTED_VALUE"""),"AXW-7570")</f>
        <v>AXW-7570</v>
      </c>
    </row>
    <row r="2579">
      <c r="A2579" s="11" t="str">
        <f>IFERROR(__xludf.DUMMYFUNCTION("""COMPUTED_VALUE"""),"AXW-7135")</f>
        <v>AXW-7135</v>
      </c>
    </row>
    <row r="2580">
      <c r="A2580" s="11" t="str">
        <f>IFERROR(__xludf.DUMMYFUNCTION("""COMPUTED_VALUE"""),"AXW-5638")</f>
        <v>AXW-5638</v>
      </c>
    </row>
    <row r="2581">
      <c r="A2581" s="11" t="str">
        <f>IFERROR(__xludf.DUMMYFUNCTION("""COMPUTED_VALUE"""),"AXW-0383")</f>
        <v>AXW-0383</v>
      </c>
    </row>
    <row r="2582">
      <c r="A2582" s="11" t="str">
        <f>IFERROR(__xludf.DUMMYFUNCTION("""COMPUTED_VALUE"""),"AXW-0158")</f>
        <v>AXW-0158</v>
      </c>
    </row>
    <row r="2583">
      <c r="A2583" s="11" t="str">
        <f>IFERROR(__xludf.DUMMYFUNCTION("""COMPUTED_VALUE"""),"AXV-7757")</f>
        <v>AXV-7757</v>
      </c>
    </row>
    <row r="2584">
      <c r="A2584" s="11" t="str">
        <f>IFERROR(__xludf.DUMMYFUNCTION("""COMPUTED_VALUE"""),"AXV-1562")</f>
        <v>AXV-1562</v>
      </c>
    </row>
    <row r="2585">
      <c r="A2585" s="11" t="str">
        <f>IFERROR(__xludf.DUMMYFUNCTION("""COMPUTED_VALUE"""),"AXU-3177")</f>
        <v>AXU-3177</v>
      </c>
    </row>
    <row r="2586">
      <c r="A2586" s="11" t="str">
        <f>IFERROR(__xludf.DUMMYFUNCTION("""COMPUTED_VALUE"""),"AXU-2612")</f>
        <v>AXU-2612</v>
      </c>
    </row>
    <row r="2587">
      <c r="A2587" s="11" t="str">
        <f>IFERROR(__xludf.DUMMYFUNCTION("""COMPUTED_VALUE"""),"AXU-0268")</f>
        <v>AXU-0268</v>
      </c>
    </row>
    <row r="2588">
      <c r="A2588" s="11" t="str">
        <f>IFERROR(__xludf.DUMMYFUNCTION("""COMPUTED_VALUE"""),"AXT-9179")</f>
        <v>AXT-9179</v>
      </c>
    </row>
    <row r="2589">
      <c r="A2589" s="11" t="str">
        <f>IFERROR(__xludf.DUMMYFUNCTION("""COMPUTED_VALUE"""),"AXT-8813")</f>
        <v>AXT-8813</v>
      </c>
    </row>
    <row r="2590">
      <c r="A2590" s="11" t="str">
        <f>IFERROR(__xludf.DUMMYFUNCTION("""COMPUTED_VALUE"""),"AXT-8522")</f>
        <v>AXT-8522</v>
      </c>
    </row>
    <row r="2591">
      <c r="A2591" s="11" t="str">
        <f>IFERROR(__xludf.DUMMYFUNCTION("""COMPUTED_VALUE"""),"AXT-7789")</f>
        <v>AXT-7789</v>
      </c>
    </row>
    <row r="2592">
      <c r="A2592" s="11" t="str">
        <f>IFERROR(__xludf.DUMMYFUNCTION("""COMPUTED_VALUE"""),"AXT-7521")</f>
        <v>AXT-7521</v>
      </c>
    </row>
    <row r="2593">
      <c r="A2593" s="11" t="str">
        <f>IFERROR(__xludf.DUMMYFUNCTION("""COMPUTED_VALUE"""),"AXT-5712")</f>
        <v>AXT-5712</v>
      </c>
    </row>
    <row r="2594">
      <c r="A2594" s="11" t="str">
        <f>IFERROR(__xludf.DUMMYFUNCTION("""COMPUTED_VALUE"""),"AXT-5571")</f>
        <v>AXT-5571</v>
      </c>
    </row>
    <row r="2595">
      <c r="A2595" s="11" t="str">
        <f>IFERROR(__xludf.DUMMYFUNCTION("""COMPUTED_VALUE"""),"AXT-2788")</f>
        <v>AXT-2788</v>
      </c>
    </row>
    <row r="2596">
      <c r="A2596" s="11" t="str">
        <f>IFERROR(__xludf.DUMMYFUNCTION("""COMPUTED_VALUE"""),"AXT-2193")</f>
        <v>AXT-2193</v>
      </c>
    </row>
    <row r="2597">
      <c r="A2597" s="11" t="str">
        <f>IFERROR(__xludf.DUMMYFUNCTION("""COMPUTED_VALUE"""),"AXS-8736")</f>
        <v>AXS-8736</v>
      </c>
    </row>
    <row r="2598">
      <c r="A2598" s="11" t="str">
        <f>IFERROR(__xludf.DUMMYFUNCTION("""COMPUTED_VALUE"""),"AXS-8505")</f>
        <v>AXS-8505</v>
      </c>
    </row>
    <row r="2599">
      <c r="A2599" s="11" t="str">
        <f>IFERROR(__xludf.DUMMYFUNCTION("""COMPUTED_VALUE"""),"AXS-7812")</f>
        <v>AXS-7812</v>
      </c>
    </row>
    <row r="2600">
      <c r="A2600" s="11" t="str">
        <f>IFERROR(__xludf.DUMMYFUNCTION("""COMPUTED_VALUE"""),"AXS-3693")</f>
        <v>AXS-3693</v>
      </c>
    </row>
    <row r="2601">
      <c r="A2601" s="11" t="str">
        <f>IFERROR(__xludf.DUMMYFUNCTION("""COMPUTED_VALUE"""),"AXR-7221")</f>
        <v>AXR-7221</v>
      </c>
    </row>
    <row r="2602">
      <c r="A2602" s="11" t="str">
        <f>IFERROR(__xludf.DUMMYFUNCTION("""COMPUTED_VALUE"""),"AXR-5697")</f>
        <v>AXR-5697</v>
      </c>
    </row>
    <row r="2603">
      <c r="A2603" s="11" t="str">
        <f>IFERROR(__xludf.DUMMYFUNCTION("""COMPUTED_VALUE"""),"AXR-1861")</f>
        <v>AXR-1861</v>
      </c>
    </row>
    <row r="2604">
      <c r="A2604" s="11" t="str">
        <f>IFERROR(__xludf.DUMMYFUNCTION("""COMPUTED_VALUE"""),"AXR-0581")</f>
        <v>AXR-0581</v>
      </c>
    </row>
    <row r="2605">
      <c r="A2605" s="11" t="str">
        <f>IFERROR(__xludf.DUMMYFUNCTION("""COMPUTED_VALUE"""),"AXQ-9585")</f>
        <v>AXQ-9585</v>
      </c>
    </row>
    <row r="2606">
      <c r="A2606" s="11" t="str">
        <f>IFERROR(__xludf.DUMMYFUNCTION("""COMPUTED_VALUE"""),"AXQ-7605")</f>
        <v>AXQ-7605</v>
      </c>
    </row>
    <row r="2607">
      <c r="A2607" s="11" t="str">
        <f>IFERROR(__xludf.DUMMYFUNCTION("""COMPUTED_VALUE"""),"AXQ-7085")</f>
        <v>AXQ-7085</v>
      </c>
    </row>
    <row r="2608">
      <c r="A2608" s="11" t="str">
        <f>IFERROR(__xludf.DUMMYFUNCTION("""COMPUTED_VALUE"""),"AXP-9058")</f>
        <v>AXP-9058</v>
      </c>
    </row>
    <row r="2609">
      <c r="A2609" s="11" t="str">
        <f>IFERROR(__xludf.DUMMYFUNCTION("""COMPUTED_VALUE"""),"AXP-7777")</f>
        <v>AXP-7777</v>
      </c>
    </row>
    <row r="2610">
      <c r="A2610" s="11" t="str">
        <f>IFERROR(__xludf.DUMMYFUNCTION("""COMPUTED_VALUE"""),"AXP-5630")</f>
        <v>AXP-5630</v>
      </c>
    </row>
    <row r="2611">
      <c r="A2611" s="11" t="str">
        <f>IFERROR(__xludf.DUMMYFUNCTION("""COMPUTED_VALUE"""),"AXN-7566")</f>
        <v>AXN-7566</v>
      </c>
    </row>
    <row r="2612">
      <c r="A2612" s="11" t="str">
        <f>IFERROR(__xludf.DUMMYFUNCTION("""COMPUTED_VALUE"""),"AXN-7300")</f>
        <v>AXN-7300</v>
      </c>
    </row>
    <row r="2613">
      <c r="A2613" s="11" t="str">
        <f>IFERROR(__xludf.DUMMYFUNCTION("""COMPUTED_VALUE"""),"AXN-5860")</f>
        <v>AXN-5860</v>
      </c>
    </row>
    <row r="2614">
      <c r="A2614" s="11" t="str">
        <f>IFERROR(__xludf.DUMMYFUNCTION("""COMPUTED_VALUE"""),"AXN-2099")</f>
        <v>AXN-2099</v>
      </c>
    </row>
    <row r="2615">
      <c r="A2615" s="11" t="str">
        <f>IFERROR(__xludf.DUMMYFUNCTION("""COMPUTED_VALUE"""),"AXN-1699")</f>
        <v>AXN-1699</v>
      </c>
    </row>
    <row r="2616">
      <c r="A2616" s="11" t="str">
        <f>IFERROR(__xludf.DUMMYFUNCTION("""COMPUTED_VALUE"""),"AXM-9822")</f>
        <v>AXM-9822</v>
      </c>
    </row>
    <row r="2617">
      <c r="A2617" s="11" t="str">
        <f>IFERROR(__xludf.DUMMYFUNCTION("""COMPUTED_VALUE"""),"AXM-7098")</f>
        <v>AXM-7098</v>
      </c>
    </row>
    <row r="2618">
      <c r="A2618" s="11" t="str">
        <f>IFERROR(__xludf.DUMMYFUNCTION("""COMPUTED_VALUE"""),"AXM-6035")</f>
        <v>AXM-6035</v>
      </c>
    </row>
    <row r="2619">
      <c r="A2619" s="11" t="str">
        <f>IFERROR(__xludf.DUMMYFUNCTION("""COMPUTED_VALUE"""),"AXL-8687")</f>
        <v>AXL-8687</v>
      </c>
    </row>
    <row r="2620">
      <c r="A2620" s="11" t="str">
        <f>IFERROR(__xludf.DUMMYFUNCTION("""COMPUTED_VALUE"""),"AXL-1558")</f>
        <v>AXL-1558</v>
      </c>
    </row>
    <row r="2621">
      <c r="A2621" s="11" t="str">
        <f>IFERROR(__xludf.DUMMYFUNCTION("""COMPUTED_VALUE"""),"AXL-0558")</f>
        <v>AXL-0558</v>
      </c>
    </row>
    <row r="2622">
      <c r="A2622" s="11" t="str">
        <f>IFERROR(__xludf.DUMMYFUNCTION("""COMPUTED_VALUE"""),"AXK-9052")</f>
        <v>AXK-9052</v>
      </c>
    </row>
    <row r="2623">
      <c r="A2623" s="11" t="str">
        <f>IFERROR(__xludf.DUMMYFUNCTION("""COMPUTED_VALUE"""),"AXK-6969")</f>
        <v>AXK-6969</v>
      </c>
    </row>
    <row r="2624">
      <c r="A2624" s="11" t="str">
        <f>IFERROR(__xludf.DUMMYFUNCTION("""COMPUTED_VALUE"""),"AXK-6769")</f>
        <v>AXK-6769</v>
      </c>
    </row>
    <row r="2625">
      <c r="A2625" s="11" t="str">
        <f>IFERROR(__xludf.DUMMYFUNCTION("""COMPUTED_VALUE"""),"AXK-1559")</f>
        <v>AXK-1559</v>
      </c>
    </row>
    <row r="2626">
      <c r="A2626" s="11" t="str">
        <f>IFERROR(__xludf.DUMMYFUNCTION("""COMPUTED_VALUE"""),"AXJ-9703")</f>
        <v>AXJ-9703</v>
      </c>
    </row>
    <row r="2627">
      <c r="A2627" s="11" t="str">
        <f>IFERROR(__xludf.DUMMYFUNCTION("""COMPUTED_VALUE"""),"AXJ-9378")</f>
        <v>AXJ-9378</v>
      </c>
    </row>
    <row r="2628">
      <c r="A2628" s="11" t="str">
        <f>IFERROR(__xludf.DUMMYFUNCTION("""COMPUTED_VALUE"""),"AXJ-0018")</f>
        <v>AXJ-0018</v>
      </c>
    </row>
    <row r="2629">
      <c r="A2629" s="11" t="str">
        <f>IFERROR(__xludf.DUMMYFUNCTION("""COMPUTED_VALUE"""),"AXH-8635")</f>
        <v>AXH-8635</v>
      </c>
    </row>
    <row r="2630">
      <c r="A2630" s="11" t="str">
        <f>IFERROR(__xludf.DUMMYFUNCTION("""COMPUTED_VALUE"""),"AXH-7856")</f>
        <v>AXH-7856</v>
      </c>
    </row>
    <row r="2631">
      <c r="A2631" s="11" t="str">
        <f>IFERROR(__xludf.DUMMYFUNCTION("""COMPUTED_VALUE"""),"AXH-5813")</f>
        <v>AXH-5813</v>
      </c>
    </row>
    <row r="2632">
      <c r="A2632" s="11" t="str">
        <f>IFERROR(__xludf.DUMMYFUNCTION("""COMPUTED_VALUE"""),"AXH-0001")</f>
        <v>AXH-0001</v>
      </c>
    </row>
    <row r="2633">
      <c r="A2633" s="11" t="str">
        <f>IFERROR(__xludf.DUMMYFUNCTION("""COMPUTED_VALUE"""),"AXG-9212")</f>
        <v>AXG-9212</v>
      </c>
    </row>
    <row r="2634">
      <c r="A2634" s="11" t="str">
        <f>IFERROR(__xludf.DUMMYFUNCTION("""COMPUTED_VALUE"""),"AXF-9919")</f>
        <v>AXF-9919</v>
      </c>
    </row>
    <row r="2635">
      <c r="A2635" s="11" t="str">
        <f>IFERROR(__xludf.DUMMYFUNCTION("""COMPUTED_VALUE"""),"AXF-6511")</f>
        <v>AXF-6511</v>
      </c>
    </row>
    <row r="2636">
      <c r="A2636" s="11" t="str">
        <f>IFERROR(__xludf.DUMMYFUNCTION("""COMPUTED_VALUE"""),"AXF-3755")</f>
        <v>AXF-3755</v>
      </c>
    </row>
    <row r="2637">
      <c r="A2637" s="11" t="str">
        <f>IFERROR(__xludf.DUMMYFUNCTION("""COMPUTED_VALUE"""),"AXF-3283")</f>
        <v>AXF-3283</v>
      </c>
    </row>
    <row r="2638">
      <c r="A2638" s="11" t="str">
        <f>IFERROR(__xludf.DUMMYFUNCTION("""COMPUTED_VALUE"""),"AXE-8586")</f>
        <v>AXE-8586</v>
      </c>
    </row>
    <row r="2639">
      <c r="A2639" s="11" t="str">
        <f>IFERROR(__xludf.DUMMYFUNCTION("""COMPUTED_VALUE"""),"AXE-2758")</f>
        <v>AXE-2758</v>
      </c>
    </row>
    <row r="2640">
      <c r="A2640" s="11" t="str">
        <f>IFERROR(__xludf.DUMMYFUNCTION("""COMPUTED_VALUE"""),"AXD-7355")</f>
        <v>AXD-7355</v>
      </c>
    </row>
    <row r="2641">
      <c r="A2641" s="11" t="str">
        <f>IFERROR(__xludf.DUMMYFUNCTION("""COMPUTED_VALUE"""),"AXB-7997")</f>
        <v>AXB-7997</v>
      </c>
    </row>
    <row r="2642">
      <c r="A2642" s="11" t="str">
        <f>IFERROR(__xludf.DUMMYFUNCTION("""COMPUTED_VALUE"""),"AXB-6673")</f>
        <v>AXB-6673</v>
      </c>
    </row>
    <row r="2643">
      <c r="A2643" s="12" t="str">
        <f>IFERROR(__xludf.DUMMYFUNCTION("""COMPUTED_VALUE"""),"AXB-3608")</f>
        <v>AXB-3608</v>
      </c>
    </row>
    <row r="2644">
      <c r="A2644" s="11" t="str">
        <f>IFERROR(__xludf.DUMMYFUNCTION("""COMPUTED_VALUE"""),"AXB-3020")</f>
        <v>AXB-3020</v>
      </c>
    </row>
    <row r="2645">
      <c r="A2645" s="11" t="str">
        <f>IFERROR(__xludf.DUMMYFUNCTION("""COMPUTED_VALUE"""),"AXB-2792")</f>
        <v>AXB-2792</v>
      </c>
    </row>
    <row r="2646">
      <c r="A2646" s="11" t="str">
        <f>IFERROR(__xludf.DUMMYFUNCTION("""COMPUTED_VALUE"""),"AXB-0806")</f>
        <v>AXB-0806</v>
      </c>
    </row>
    <row r="2647">
      <c r="A2647" s="11" t="str">
        <f>IFERROR(__xludf.DUMMYFUNCTION("""COMPUTED_VALUE"""),"AXA-9559")</f>
        <v>AXA-9559</v>
      </c>
    </row>
    <row r="2648">
      <c r="A2648" s="11" t="str">
        <f>IFERROR(__xludf.DUMMYFUNCTION("""COMPUTED_VALUE"""),"AXA-5161")</f>
        <v>AXA-5161</v>
      </c>
    </row>
    <row r="2649">
      <c r="A2649" s="11" t="str">
        <f>IFERROR(__xludf.DUMMYFUNCTION("""COMPUTED_VALUE"""),"AWZ-9965")</f>
        <v>AWZ-9965</v>
      </c>
    </row>
    <row r="2650">
      <c r="A2650" s="11" t="str">
        <f>IFERROR(__xludf.DUMMYFUNCTION("""COMPUTED_VALUE"""),"AWZ-5967")</f>
        <v>AWZ-5967</v>
      </c>
    </row>
    <row r="2651">
      <c r="A2651" s="11" t="str">
        <f>IFERROR(__xludf.DUMMYFUNCTION("""COMPUTED_VALUE"""),"AWZ-5112")</f>
        <v>AWZ-5112</v>
      </c>
    </row>
    <row r="2652">
      <c r="A2652" s="11" t="str">
        <f>IFERROR(__xludf.DUMMYFUNCTION("""COMPUTED_VALUE"""),"AWZ-3508")</f>
        <v>AWZ-3508</v>
      </c>
    </row>
    <row r="2653">
      <c r="A2653" s="11" t="str">
        <f>IFERROR(__xludf.DUMMYFUNCTION("""COMPUTED_VALUE"""),"AWZ-2885")</f>
        <v>AWZ-2885</v>
      </c>
    </row>
    <row r="2654">
      <c r="A2654" s="11" t="str">
        <f>IFERROR(__xludf.DUMMYFUNCTION("""COMPUTED_VALUE"""),"AWY-8199")</f>
        <v>AWY-8199</v>
      </c>
    </row>
    <row r="2655">
      <c r="A2655" s="11" t="str">
        <f>IFERROR(__xludf.DUMMYFUNCTION("""COMPUTED_VALUE"""),"AWY-5988")</f>
        <v>AWY-5988</v>
      </c>
    </row>
    <row r="2656">
      <c r="A2656" s="11" t="str">
        <f>IFERROR(__xludf.DUMMYFUNCTION("""COMPUTED_VALUE"""),"AWY-2583")</f>
        <v>AWY-2583</v>
      </c>
    </row>
    <row r="2657">
      <c r="A2657" s="11" t="str">
        <f>IFERROR(__xludf.DUMMYFUNCTION("""COMPUTED_VALUE"""),"AWX-6309")</f>
        <v>AWX-6309</v>
      </c>
    </row>
    <row r="2658">
      <c r="A2658" s="11" t="str">
        <f>IFERROR(__xludf.DUMMYFUNCTION("""COMPUTED_VALUE"""),"AWX-5095")</f>
        <v>AWX-5095</v>
      </c>
    </row>
    <row r="2659">
      <c r="A2659" s="11" t="str">
        <f>IFERROR(__xludf.DUMMYFUNCTION("""COMPUTED_VALUE"""),"AWX-1231")</f>
        <v>AWX-1231</v>
      </c>
    </row>
    <row r="2660">
      <c r="A2660" s="11" t="str">
        <f>IFERROR(__xludf.DUMMYFUNCTION("""COMPUTED_VALUE"""),"AWX-0039")</f>
        <v>AWX-0039</v>
      </c>
    </row>
    <row r="2661">
      <c r="A2661" s="11" t="str">
        <f>IFERROR(__xludf.DUMMYFUNCTION("""COMPUTED_VALUE"""),"AWW-9991")</f>
        <v>AWW-9991</v>
      </c>
    </row>
    <row r="2662">
      <c r="A2662" s="11" t="str">
        <f>IFERROR(__xludf.DUMMYFUNCTION("""COMPUTED_VALUE"""),"AWW-8796")</f>
        <v>AWW-8796</v>
      </c>
    </row>
    <row r="2663">
      <c r="A2663" s="11" t="str">
        <f>IFERROR(__xludf.DUMMYFUNCTION("""COMPUTED_VALUE"""),"AWW-5980")</f>
        <v>AWW-5980</v>
      </c>
    </row>
    <row r="2664">
      <c r="A2664" s="11" t="str">
        <f>IFERROR(__xludf.DUMMYFUNCTION("""COMPUTED_VALUE"""),"AWW-1327")</f>
        <v>AWW-1327</v>
      </c>
    </row>
    <row r="2665">
      <c r="A2665" s="11" t="str">
        <f>IFERROR(__xludf.DUMMYFUNCTION("""COMPUTED_VALUE"""),"AWV-2921")</f>
        <v>AWV-2921</v>
      </c>
    </row>
    <row r="2666">
      <c r="A2666" s="11" t="str">
        <f>IFERROR(__xludf.DUMMYFUNCTION("""COMPUTED_VALUE"""),"AWU-8930")</f>
        <v>AWU-8930</v>
      </c>
    </row>
    <row r="2667">
      <c r="A2667" s="11" t="str">
        <f>IFERROR(__xludf.DUMMYFUNCTION("""COMPUTED_VALUE"""),"AWT-8038")</f>
        <v>AWT-8038</v>
      </c>
    </row>
    <row r="2668">
      <c r="A2668" s="11" t="str">
        <f>IFERROR(__xludf.DUMMYFUNCTION("""COMPUTED_VALUE"""),"AWT-7727")</f>
        <v>AWT-7727</v>
      </c>
    </row>
    <row r="2669">
      <c r="A2669" s="11" t="str">
        <f>IFERROR(__xludf.DUMMYFUNCTION("""COMPUTED_VALUE"""),"AWS-6663")</f>
        <v>AWS-6663</v>
      </c>
    </row>
    <row r="2670">
      <c r="A2670" s="11" t="str">
        <f>IFERROR(__xludf.DUMMYFUNCTION("""COMPUTED_VALUE"""),"AWS-2600")</f>
        <v>AWS-2600</v>
      </c>
    </row>
    <row r="2671">
      <c r="A2671" s="11" t="str">
        <f>IFERROR(__xludf.DUMMYFUNCTION("""COMPUTED_VALUE"""),"AWR-9600")</f>
        <v>AWR-9600</v>
      </c>
    </row>
    <row r="2672">
      <c r="A2672" s="11" t="str">
        <f>IFERROR(__xludf.DUMMYFUNCTION("""COMPUTED_VALUE"""),"AWR-8787")</f>
        <v>AWR-8787</v>
      </c>
    </row>
    <row r="2673">
      <c r="A2673" s="11" t="str">
        <f>IFERROR(__xludf.DUMMYFUNCTION("""COMPUTED_VALUE"""),"AWQ-5995")</f>
        <v>AWQ-5995</v>
      </c>
    </row>
    <row r="2674">
      <c r="A2674" s="11" t="str">
        <f>IFERROR(__xludf.DUMMYFUNCTION("""COMPUTED_VALUE"""),"AWQ-2825")</f>
        <v>AWQ-2825</v>
      </c>
    </row>
    <row r="2675">
      <c r="A2675" s="11" t="str">
        <f>IFERROR(__xludf.DUMMYFUNCTION("""COMPUTED_VALUE"""),"AWQ-0606")</f>
        <v>AWQ-0606</v>
      </c>
    </row>
    <row r="2676">
      <c r="A2676" s="11" t="str">
        <f>IFERROR(__xludf.DUMMYFUNCTION("""COMPUTED_VALUE"""),"AWP-7018")</f>
        <v>AWP-7018</v>
      </c>
    </row>
    <row r="2677">
      <c r="A2677" s="11" t="str">
        <f>IFERROR(__xludf.DUMMYFUNCTION("""COMPUTED_VALUE"""),"AWN-3579")</f>
        <v>AWN-3579</v>
      </c>
    </row>
    <row r="2678">
      <c r="A2678" s="11" t="str">
        <f>IFERROR(__xludf.DUMMYFUNCTION("""COMPUTED_VALUE"""),"AWN-2599")</f>
        <v>AWN-2599</v>
      </c>
    </row>
    <row r="2679">
      <c r="A2679" s="11" t="str">
        <f>IFERROR(__xludf.DUMMYFUNCTION("""COMPUTED_VALUE"""),"AWM-8523")</f>
        <v>AWM-8523</v>
      </c>
    </row>
    <row r="2680">
      <c r="A2680" s="11" t="str">
        <f>IFERROR(__xludf.DUMMYFUNCTION("""COMPUTED_VALUE"""),"AWM-0201")</f>
        <v>AWM-0201</v>
      </c>
    </row>
    <row r="2681">
      <c r="A2681" s="11" t="str">
        <f>IFERROR(__xludf.DUMMYFUNCTION("""COMPUTED_VALUE"""),"AWL-8562")</f>
        <v>AWL-8562</v>
      </c>
    </row>
    <row r="2682">
      <c r="A2682" s="11" t="str">
        <f>IFERROR(__xludf.DUMMYFUNCTION("""COMPUTED_VALUE"""),"AWL-5920")</f>
        <v>AWL-5920</v>
      </c>
    </row>
    <row r="2683">
      <c r="A2683" s="11" t="str">
        <f>IFERROR(__xludf.DUMMYFUNCTION("""COMPUTED_VALUE"""),"AWK-2783")</f>
        <v>AWK-2783</v>
      </c>
    </row>
    <row r="2684">
      <c r="A2684" s="11" t="str">
        <f>IFERROR(__xludf.DUMMYFUNCTION("""COMPUTED_VALUE"""),"AWJ-7888")</f>
        <v>AWJ-7888</v>
      </c>
    </row>
    <row r="2685">
      <c r="A2685" s="11" t="str">
        <f>IFERROR(__xludf.DUMMYFUNCTION("""COMPUTED_VALUE"""),"AWJ-7366")</f>
        <v>AWJ-7366</v>
      </c>
    </row>
    <row r="2686">
      <c r="A2686" s="11" t="str">
        <f>IFERROR(__xludf.DUMMYFUNCTION("""COMPUTED_VALUE"""),"AWH-9912")</f>
        <v>AWH-9912</v>
      </c>
    </row>
    <row r="2687">
      <c r="A2687" s="11" t="str">
        <f>IFERROR(__xludf.DUMMYFUNCTION("""COMPUTED_VALUE"""),"AWH-3681")</f>
        <v>AWH-3681</v>
      </c>
    </row>
    <row r="2688">
      <c r="A2688" s="11" t="str">
        <f>IFERROR(__xludf.DUMMYFUNCTION("""COMPUTED_VALUE"""),"AWH-2962")</f>
        <v>AWH-2962</v>
      </c>
    </row>
    <row r="2689">
      <c r="A2689" s="11" t="str">
        <f>IFERROR(__xludf.DUMMYFUNCTION("""COMPUTED_VALUE"""),"AWG-0920")</f>
        <v>AWG-0920</v>
      </c>
    </row>
    <row r="2690">
      <c r="A2690" s="11" t="str">
        <f>IFERROR(__xludf.DUMMYFUNCTION("""COMPUTED_VALUE"""),"AWF-9178")</f>
        <v>AWF-9178</v>
      </c>
    </row>
    <row r="2691">
      <c r="A2691" s="11" t="str">
        <f>IFERROR(__xludf.DUMMYFUNCTION("""COMPUTED_VALUE"""),"AWF-8107")</f>
        <v>AWF-8107</v>
      </c>
    </row>
    <row r="2692">
      <c r="A2692" s="11" t="str">
        <f>IFERROR(__xludf.DUMMYFUNCTION("""COMPUTED_VALUE"""),"AWF-5168")</f>
        <v>AWF-5168</v>
      </c>
    </row>
    <row r="2693">
      <c r="A2693" s="11" t="str">
        <f>IFERROR(__xludf.DUMMYFUNCTION("""COMPUTED_VALUE"""),"AWF-3883")</f>
        <v>AWF-3883</v>
      </c>
    </row>
    <row r="2694">
      <c r="A2694" s="11" t="str">
        <f>IFERROR(__xludf.DUMMYFUNCTION("""COMPUTED_VALUE"""),"AWF-1750")</f>
        <v>AWF-1750</v>
      </c>
    </row>
    <row r="2695">
      <c r="A2695" s="11" t="str">
        <f>IFERROR(__xludf.DUMMYFUNCTION("""COMPUTED_VALUE"""),"AWE-7868")</f>
        <v>AWE-7868</v>
      </c>
    </row>
    <row r="2696">
      <c r="A2696" s="11" t="str">
        <f>IFERROR(__xludf.DUMMYFUNCTION("""COMPUTED_VALUE"""),"AWE-7513")</f>
        <v>AWE-7513</v>
      </c>
    </row>
    <row r="2697">
      <c r="A2697" s="11" t="str">
        <f>IFERROR(__xludf.DUMMYFUNCTION("""COMPUTED_VALUE"""),"AWE-6636")</f>
        <v>AWE-6636</v>
      </c>
    </row>
    <row r="2698">
      <c r="A2698" s="11" t="str">
        <f>IFERROR(__xludf.DUMMYFUNCTION("""COMPUTED_VALUE"""),"AWE-6121")</f>
        <v>AWE-6121</v>
      </c>
    </row>
    <row r="2699">
      <c r="A2699" s="11" t="str">
        <f>IFERROR(__xludf.DUMMYFUNCTION("""COMPUTED_VALUE"""),"AWE-2528")</f>
        <v>AWE-2528</v>
      </c>
    </row>
    <row r="2700">
      <c r="A2700" s="11" t="str">
        <f>IFERROR(__xludf.DUMMYFUNCTION("""COMPUTED_VALUE"""),"AWE-1655")</f>
        <v>AWE-1655</v>
      </c>
    </row>
    <row r="2701">
      <c r="A2701" s="11" t="str">
        <f>IFERROR(__xludf.DUMMYFUNCTION("""COMPUTED_VALUE"""),"AWD-7101")</f>
        <v>AWD-7101</v>
      </c>
    </row>
    <row r="2702">
      <c r="A2702" s="11" t="str">
        <f>IFERROR(__xludf.DUMMYFUNCTION("""COMPUTED_VALUE"""),"AWD-7039")</f>
        <v>AWD-7039</v>
      </c>
    </row>
    <row r="2703">
      <c r="A2703" s="11" t="str">
        <f>IFERROR(__xludf.DUMMYFUNCTION("""COMPUTED_VALUE"""),"AWD-6518")</f>
        <v>AWD-6518</v>
      </c>
    </row>
    <row r="2704">
      <c r="A2704" s="11" t="str">
        <f>IFERROR(__xludf.DUMMYFUNCTION("""COMPUTED_VALUE"""),"AWD-2552")</f>
        <v>AWD-2552</v>
      </c>
    </row>
    <row r="2705">
      <c r="A2705" s="11" t="str">
        <f>IFERROR(__xludf.DUMMYFUNCTION("""COMPUTED_VALUE"""),"AWB-5990")</f>
        <v>AWB-5990</v>
      </c>
    </row>
    <row r="2706">
      <c r="A2706" s="11" t="str">
        <f>IFERROR(__xludf.DUMMYFUNCTION("""COMPUTED_VALUE"""),"AWB-5829")</f>
        <v>AWB-5829</v>
      </c>
    </row>
    <row r="2707">
      <c r="A2707" s="11" t="str">
        <f>IFERROR(__xludf.DUMMYFUNCTION("""COMPUTED_VALUE"""),"AWB-0011")</f>
        <v>AWB-0011</v>
      </c>
    </row>
    <row r="2708">
      <c r="A2708" s="11" t="str">
        <f>IFERROR(__xludf.DUMMYFUNCTION("""COMPUTED_VALUE"""),"AWA-9997")</f>
        <v>AWA-9997</v>
      </c>
    </row>
    <row r="2709">
      <c r="A2709" s="11" t="str">
        <f>IFERROR(__xludf.DUMMYFUNCTION("""COMPUTED_VALUE"""),"AWA-7887")</f>
        <v>AWA-7887</v>
      </c>
    </row>
    <row r="2710">
      <c r="A2710" s="11" t="str">
        <f>IFERROR(__xludf.DUMMYFUNCTION("""COMPUTED_VALUE"""),"AWA-7770")</f>
        <v>AWA-7770</v>
      </c>
    </row>
    <row r="2711">
      <c r="A2711" s="12" t="str">
        <f>IFERROR(__xludf.DUMMYFUNCTION("""COMPUTED_VALUE"""),"AWA-1020")</f>
        <v>AWA-1020</v>
      </c>
    </row>
    <row r="2712">
      <c r="A2712" s="11" t="str">
        <f>IFERROR(__xludf.DUMMYFUNCTION("""COMPUTED_VALUE"""),"AVZ-0871")</f>
        <v>AVZ-0871</v>
      </c>
    </row>
    <row r="2713">
      <c r="A2713" s="11" t="str">
        <f>IFERROR(__xludf.DUMMYFUNCTION("""COMPUTED_VALUE"""),"AVY-8009")</f>
        <v>AVY-8009</v>
      </c>
    </row>
    <row r="2714">
      <c r="A2714" s="11" t="str">
        <f>IFERROR(__xludf.DUMMYFUNCTION("""COMPUTED_VALUE"""),"AVY-7580")</f>
        <v>AVY-7580</v>
      </c>
    </row>
    <row r="2715">
      <c r="A2715" s="11" t="str">
        <f>IFERROR(__xludf.DUMMYFUNCTION("""COMPUTED_VALUE"""),"AVY-5966")</f>
        <v>AVY-5966</v>
      </c>
    </row>
    <row r="2716">
      <c r="A2716" s="11" t="str">
        <f>IFERROR(__xludf.DUMMYFUNCTION("""COMPUTED_VALUE"""),"AVW-9269")</f>
        <v>AVW-9269</v>
      </c>
    </row>
    <row r="2717">
      <c r="A2717" s="11" t="str">
        <f>IFERROR(__xludf.DUMMYFUNCTION("""COMPUTED_VALUE"""),"AVW-5087")</f>
        <v>AVW-5087</v>
      </c>
    </row>
    <row r="2718">
      <c r="A2718" s="11" t="str">
        <f>IFERROR(__xludf.DUMMYFUNCTION("""COMPUTED_VALUE"""),"AVW-2329")</f>
        <v>AVW-2329</v>
      </c>
    </row>
    <row r="2719">
      <c r="A2719" s="11" t="str">
        <f>IFERROR(__xludf.DUMMYFUNCTION("""COMPUTED_VALUE"""),"AVW-2203")</f>
        <v>AVW-2203</v>
      </c>
    </row>
    <row r="2720">
      <c r="A2720" s="11" t="str">
        <f>IFERROR(__xludf.DUMMYFUNCTION("""COMPUTED_VALUE"""),"AVV-7299")</f>
        <v>AVV-7299</v>
      </c>
    </row>
    <row r="2721">
      <c r="A2721" s="11" t="str">
        <f>IFERROR(__xludf.DUMMYFUNCTION("""COMPUTED_VALUE"""),"AVV-6277")</f>
        <v>AVV-6277</v>
      </c>
    </row>
    <row r="2722">
      <c r="A2722" s="11" t="str">
        <f>IFERROR(__xludf.DUMMYFUNCTION("""COMPUTED_VALUE"""),"AVV-0117")</f>
        <v>AVV-0117</v>
      </c>
    </row>
    <row r="2723">
      <c r="A2723" s="11" t="str">
        <f>IFERROR(__xludf.DUMMYFUNCTION("""COMPUTED_VALUE"""),"AVV-0032")</f>
        <v>AVV-0032</v>
      </c>
    </row>
    <row r="2724">
      <c r="A2724" s="11" t="str">
        <f>IFERROR(__xludf.DUMMYFUNCTION("""COMPUTED_VALUE"""),"AVU-9096")</f>
        <v>AVU-9096</v>
      </c>
    </row>
    <row r="2725">
      <c r="A2725" s="11" t="str">
        <f>IFERROR(__xludf.DUMMYFUNCTION("""COMPUTED_VALUE"""),"AVU-7072")</f>
        <v>AVU-7072</v>
      </c>
    </row>
    <row r="2726">
      <c r="A2726" s="11" t="str">
        <f>IFERROR(__xludf.DUMMYFUNCTION("""COMPUTED_VALUE"""),"AVU-6535")</f>
        <v>AVU-6535</v>
      </c>
    </row>
    <row r="2727">
      <c r="A2727" s="11" t="str">
        <f>IFERROR(__xludf.DUMMYFUNCTION("""COMPUTED_VALUE"""),"AVU-5791")</f>
        <v>AVU-5791</v>
      </c>
    </row>
    <row r="2728">
      <c r="A2728" s="11" t="str">
        <f>IFERROR(__xludf.DUMMYFUNCTION("""COMPUTED_VALUE"""),"AVU-1726")</f>
        <v>AVU-1726</v>
      </c>
    </row>
    <row r="2729">
      <c r="A2729" s="11" t="str">
        <f>IFERROR(__xludf.DUMMYFUNCTION("""COMPUTED_VALUE"""),"AVU-1681")</f>
        <v>AVU-1681</v>
      </c>
    </row>
    <row r="2730">
      <c r="A2730" s="11" t="str">
        <f>IFERROR(__xludf.DUMMYFUNCTION("""COMPUTED_VALUE"""),"AVT-7565")</f>
        <v>AVT-7565</v>
      </c>
    </row>
    <row r="2731">
      <c r="A2731" s="11" t="str">
        <f>IFERROR(__xludf.DUMMYFUNCTION("""COMPUTED_VALUE"""),"AVT-6518")</f>
        <v>AVT-6518</v>
      </c>
    </row>
    <row r="2732">
      <c r="A2732" s="11" t="str">
        <f>IFERROR(__xludf.DUMMYFUNCTION("""COMPUTED_VALUE"""),"AVR-8995")</f>
        <v>AVR-8995</v>
      </c>
    </row>
    <row r="2733">
      <c r="A2733" s="11" t="str">
        <f>IFERROR(__xludf.DUMMYFUNCTION("""COMPUTED_VALUE"""),"AVR-8227")</f>
        <v>AVR-8227</v>
      </c>
    </row>
    <row r="2734">
      <c r="A2734" s="11" t="str">
        <f>IFERROR(__xludf.DUMMYFUNCTION("""COMPUTED_VALUE"""),"AVR-6780")</f>
        <v>AVR-6780</v>
      </c>
    </row>
    <row r="2735">
      <c r="A2735" s="11" t="str">
        <f>IFERROR(__xludf.DUMMYFUNCTION("""COMPUTED_VALUE"""),"AVR-6098")</f>
        <v>AVR-6098</v>
      </c>
    </row>
    <row r="2736">
      <c r="A2736" s="12" t="str">
        <f>IFERROR(__xludf.DUMMYFUNCTION("""COMPUTED_VALUE"""),"AVR-2623")</f>
        <v>AVR-2623</v>
      </c>
    </row>
    <row r="2737">
      <c r="A2737" s="11" t="str">
        <f>IFERROR(__xludf.DUMMYFUNCTION("""COMPUTED_VALUE"""),"AVR-1383")</f>
        <v>AVR-1383</v>
      </c>
    </row>
    <row r="2738">
      <c r="A2738" s="11" t="str">
        <f>IFERROR(__xludf.DUMMYFUNCTION("""COMPUTED_VALUE"""),"AVR-1303")</f>
        <v>AVR-1303</v>
      </c>
    </row>
    <row r="2739">
      <c r="A2739" s="11" t="str">
        <f>IFERROR(__xludf.DUMMYFUNCTION("""COMPUTED_VALUE"""),"AVR-1080")</f>
        <v>AVR-1080</v>
      </c>
    </row>
    <row r="2740">
      <c r="A2740" s="11" t="str">
        <f>IFERROR(__xludf.DUMMYFUNCTION("""COMPUTED_VALUE"""),"AVQ-0956")</f>
        <v>AVQ-0956</v>
      </c>
    </row>
    <row r="2741">
      <c r="A2741" s="11" t="str">
        <f>IFERROR(__xludf.DUMMYFUNCTION("""COMPUTED_VALUE"""),"AVN-7210")</f>
        <v>AVN-7210</v>
      </c>
    </row>
    <row r="2742">
      <c r="A2742" s="11" t="str">
        <f>IFERROR(__xludf.DUMMYFUNCTION("""COMPUTED_VALUE"""),"AVN-6783")</f>
        <v>AVN-6783</v>
      </c>
    </row>
    <row r="2743">
      <c r="A2743" s="11" t="str">
        <f>IFERROR(__xludf.DUMMYFUNCTION("""COMPUTED_VALUE"""),"AVN-0361")</f>
        <v>AVN-0361</v>
      </c>
    </row>
    <row r="2744">
      <c r="A2744" s="11" t="str">
        <f>IFERROR(__xludf.DUMMYFUNCTION("""COMPUTED_VALUE"""),"AVM-0365")</f>
        <v>AVM-0365</v>
      </c>
    </row>
    <row r="2745">
      <c r="A2745" s="11" t="str">
        <f>IFERROR(__xludf.DUMMYFUNCTION("""COMPUTED_VALUE"""),"AVL-5928")</f>
        <v>AVL-5928</v>
      </c>
    </row>
    <row r="2746">
      <c r="A2746" s="11" t="str">
        <f>IFERROR(__xludf.DUMMYFUNCTION("""COMPUTED_VALUE"""),"AVL-5833")</f>
        <v>AVL-5833</v>
      </c>
    </row>
    <row r="2747">
      <c r="A2747" s="11" t="str">
        <f>IFERROR(__xludf.DUMMYFUNCTION("""COMPUTED_VALUE"""),"AVK-9589")</f>
        <v>AVK-9589</v>
      </c>
    </row>
    <row r="2748">
      <c r="A2748" s="11" t="str">
        <f>IFERROR(__xludf.DUMMYFUNCTION("""COMPUTED_VALUE"""),"AVJ-9267")</f>
        <v>AVJ-9267</v>
      </c>
    </row>
    <row r="2749">
      <c r="A2749" s="11" t="str">
        <f>IFERROR(__xludf.DUMMYFUNCTION("""COMPUTED_VALUE"""),"AVJ-9265")</f>
        <v>AVJ-9265</v>
      </c>
    </row>
    <row r="2750">
      <c r="A2750" s="11" t="str">
        <f>IFERROR(__xludf.DUMMYFUNCTION("""COMPUTED_VALUE"""),"AVJ-7301")</f>
        <v>AVJ-7301</v>
      </c>
    </row>
    <row r="2751">
      <c r="A2751" s="11" t="str">
        <f>IFERROR(__xludf.DUMMYFUNCTION("""COMPUTED_VALUE"""),"AVJ-6380")</f>
        <v>AVJ-6380</v>
      </c>
    </row>
    <row r="2752">
      <c r="A2752" s="11" t="str">
        <f>IFERROR(__xludf.DUMMYFUNCTION("""COMPUTED_VALUE"""),"AVJ-5560")</f>
        <v>AVJ-5560</v>
      </c>
    </row>
    <row r="2753">
      <c r="A2753" s="11" t="str">
        <f>IFERROR(__xludf.DUMMYFUNCTION("""COMPUTED_VALUE"""),"AVH-8069")</f>
        <v>AVH-8069</v>
      </c>
    </row>
    <row r="2754">
      <c r="A2754" s="11" t="str">
        <f>IFERROR(__xludf.DUMMYFUNCTION("""COMPUTED_VALUE"""),"AVH-5858")</f>
        <v>AVH-5858</v>
      </c>
    </row>
    <row r="2755">
      <c r="A2755" s="11" t="str">
        <f>IFERROR(__xludf.DUMMYFUNCTION("""COMPUTED_VALUE"""),"AVH-1388")</f>
        <v>AVH-1388</v>
      </c>
    </row>
    <row r="2756">
      <c r="A2756" s="11" t="str">
        <f>IFERROR(__xludf.DUMMYFUNCTION("""COMPUTED_VALUE"""),"AVG-1518")</f>
        <v>AVG-1518</v>
      </c>
    </row>
    <row r="2757">
      <c r="A2757" s="11" t="str">
        <f>IFERROR(__xludf.DUMMYFUNCTION("""COMPUTED_VALUE"""),"AVG-1009")</f>
        <v>AVG-1009</v>
      </c>
    </row>
    <row r="2758">
      <c r="A2758" s="11" t="str">
        <f>IFERROR(__xludf.DUMMYFUNCTION("""COMPUTED_VALUE"""),"AVG-0977")</f>
        <v>AVG-0977</v>
      </c>
    </row>
    <row r="2759">
      <c r="A2759" s="11" t="str">
        <f>IFERROR(__xludf.DUMMYFUNCTION("""COMPUTED_VALUE"""),"AVF-2528")</f>
        <v>AVF-2528</v>
      </c>
    </row>
    <row r="2760">
      <c r="A2760" s="11" t="str">
        <f>IFERROR(__xludf.DUMMYFUNCTION("""COMPUTED_VALUE"""),"AVF-0382")</f>
        <v>AVF-0382</v>
      </c>
    </row>
    <row r="2761">
      <c r="A2761" s="11" t="str">
        <f>IFERROR(__xludf.DUMMYFUNCTION("""COMPUTED_VALUE"""),"AVF-0273")</f>
        <v>AVF-0273</v>
      </c>
    </row>
    <row r="2762">
      <c r="A2762" s="11" t="str">
        <f>IFERROR(__xludf.DUMMYFUNCTION("""COMPUTED_VALUE"""),"AVF-0123")</f>
        <v>AVF-0123</v>
      </c>
    </row>
    <row r="2763">
      <c r="A2763" s="11" t="str">
        <f>IFERROR(__xludf.DUMMYFUNCTION("""COMPUTED_VALUE"""),"AVE-8285")</f>
        <v>AVE-8285</v>
      </c>
    </row>
    <row r="2764">
      <c r="A2764" s="11" t="str">
        <f>IFERROR(__xludf.DUMMYFUNCTION("""COMPUTED_VALUE"""),"AVE-5316")</f>
        <v>AVE-5316</v>
      </c>
    </row>
    <row r="2765">
      <c r="A2765" s="11" t="str">
        <f>IFERROR(__xludf.DUMMYFUNCTION("""COMPUTED_VALUE"""),"AVE-1279")</f>
        <v>AVE-1279</v>
      </c>
    </row>
    <row r="2766">
      <c r="A2766" s="11" t="str">
        <f>IFERROR(__xludf.DUMMYFUNCTION("""COMPUTED_VALUE"""),"AVC-6977")</f>
        <v>AVC-6977</v>
      </c>
    </row>
    <row r="2767">
      <c r="A2767" s="11" t="str">
        <f>IFERROR(__xludf.DUMMYFUNCTION("""COMPUTED_VALUE"""),"AVC-0827")</f>
        <v>AVC-0827</v>
      </c>
    </row>
    <row r="2768">
      <c r="A2768" s="11" t="str">
        <f>IFERROR(__xludf.DUMMYFUNCTION("""COMPUTED_VALUE"""),"AVB-8036")</f>
        <v>AVB-8036</v>
      </c>
    </row>
    <row r="2769">
      <c r="A2769" s="11" t="str">
        <f>IFERROR(__xludf.DUMMYFUNCTION("""COMPUTED_VALUE"""),"AVB-6536")</f>
        <v>AVB-6536</v>
      </c>
    </row>
    <row r="2770">
      <c r="A2770" s="11" t="str">
        <f>IFERROR(__xludf.DUMMYFUNCTION("""COMPUTED_VALUE"""),"AVB-5515")</f>
        <v>AVB-5515</v>
      </c>
    </row>
    <row r="2771">
      <c r="A2771" s="11" t="str">
        <f>IFERROR(__xludf.DUMMYFUNCTION("""COMPUTED_VALUE"""),"AVB-5062")</f>
        <v>AVB-5062</v>
      </c>
    </row>
    <row r="2772">
      <c r="A2772" s="11" t="str">
        <f>IFERROR(__xludf.DUMMYFUNCTION("""COMPUTED_VALUE"""),"AVB-2807")</f>
        <v>AVB-2807</v>
      </c>
    </row>
    <row r="2773">
      <c r="A2773" s="11" t="str">
        <f>IFERROR(__xludf.DUMMYFUNCTION("""COMPUTED_VALUE"""),"AVA-1618")</f>
        <v>AVA-1618</v>
      </c>
    </row>
    <row r="2774">
      <c r="A2774" s="11" t="str">
        <f>IFERROR(__xludf.DUMMYFUNCTION("""COMPUTED_VALUE"""),"AUZ-8806")</f>
        <v>AUZ-8806</v>
      </c>
    </row>
    <row r="2775">
      <c r="A2775" s="11" t="str">
        <f>IFERROR(__xludf.DUMMYFUNCTION("""COMPUTED_VALUE"""),"AUZ-8691")</f>
        <v>AUZ-8691</v>
      </c>
    </row>
    <row r="2776">
      <c r="A2776" s="11" t="str">
        <f>IFERROR(__xludf.DUMMYFUNCTION("""COMPUTED_VALUE"""),"AUZ-6623")</f>
        <v>AUZ-6623</v>
      </c>
    </row>
    <row r="2777">
      <c r="A2777" s="11" t="str">
        <f>IFERROR(__xludf.DUMMYFUNCTION("""COMPUTED_VALUE"""),"AUY-5379")</f>
        <v>AUY-5379</v>
      </c>
    </row>
    <row r="2778">
      <c r="A2778" s="11" t="str">
        <f>IFERROR(__xludf.DUMMYFUNCTION("""COMPUTED_VALUE"""),"AUX-1933")</f>
        <v>AUX-1933</v>
      </c>
    </row>
    <row r="2779">
      <c r="A2779" s="11" t="str">
        <f>IFERROR(__xludf.DUMMYFUNCTION("""COMPUTED_VALUE"""),"AUW-7731")</f>
        <v>AUW-7731</v>
      </c>
    </row>
    <row r="2780">
      <c r="A2780" s="11" t="str">
        <f>IFERROR(__xludf.DUMMYFUNCTION("""COMPUTED_VALUE"""),"AUW-6587")</f>
        <v>AUW-6587</v>
      </c>
    </row>
    <row r="2781">
      <c r="A2781" s="11" t="str">
        <f>IFERROR(__xludf.DUMMYFUNCTION("""COMPUTED_VALUE"""),"AUW-5677")</f>
        <v>AUW-5677</v>
      </c>
    </row>
    <row r="2782">
      <c r="A2782" s="11" t="str">
        <f>IFERROR(__xludf.DUMMYFUNCTION("""COMPUTED_VALUE"""),"AUW-3873")</f>
        <v>AUW-3873</v>
      </c>
    </row>
    <row r="2783">
      <c r="A2783" s="11" t="str">
        <f>IFERROR(__xludf.DUMMYFUNCTION("""COMPUTED_VALUE"""),"AUW-3796")</f>
        <v>AUW-3796</v>
      </c>
    </row>
    <row r="2784">
      <c r="A2784" s="11" t="str">
        <f>IFERROR(__xludf.DUMMYFUNCTION("""COMPUTED_VALUE"""),"AUV-6509")</f>
        <v>AUV-6509</v>
      </c>
    </row>
    <row r="2785">
      <c r="A2785" s="11" t="str">
        <f>IFERROR(__xludf.DUMMYFUNCTION("""COMPUTED_VALUE"""),"AUV-3925")</f>
        <v>AUV-3925</v>
      </c>
    </row>
    <row r="2786">
      <c r="A2786" s="11" t="str">
        <f>IFERROR(__xludf.DUMMYFUNCTION("""COMPUTED_VALUE"""),"AUV-2111")</f>
        <v>AUV-2111</v>
      </c>
    </row>
    <row r="2787">
      <c r="A2787" s="11" t="str">
        <f>IFERROR(__xludf.DUMMYFUNCTION("""COMPUTED_VALUE"""),"AUV-1055")</f>
        <v>AUV-1055</v>
      </c>
    </row>
    <row r="2788">
      <c r="A2788" s="11" t="str">
        <f>IFERROR(__xludf.DUMMYFUNCTION("""COMPUTED_VALUE"""),"AUV-0580")</f>
        <v>AUV-0580</v>
      </c>
    </row>
    <row r="2789">
      <c r="A2789" s="11" t="str">
        <f>IFERROR(__xludf.DUMMYFUNCTION("""COMPUTED_VALUE"""),"AUU-8978")</f>
        <v>AUU-8978</v>
      </c>
    </row>
    <row r="2790">
      <c r="A2790" s="11" t="str">
        <f>IFERROR(__xludf.DUMMYFUNCTION("""COMPUTED_VALUE"""),"AUU-7380")</f>
        <v>AUU-7380</v>
      </c>
    </row>
    <row r="2791">
      <c r="A2791" s="11" t="str">
        <f>IFERROR(__xludf.DUMMYFUNCTION("""COMPUTED_VALUE"""),"AUU-7185")</f>
        <v>AUU-7185</v>
      </c>
    </row>
    <row r="2792">
      <c r="A2792" s="11" t="str">
        <f>IFERROR(__xludf.DUMMYFUNCTION("""COMPUTED_VALUE"""),"AUU-5506")</f>
        <v>AUU-5506</v>
      </c>
    </row>
    <row r="2793">
      <c r="A2793" s="11" t="str">
        <f>IFERROR(__xludf.DUMMYFUNCTION("""COMPUTED_VALUE"""),"AUU-3188")</f>
        <v>AUU-3188</v>
      </c>
    </row>
    <row r="2794">
      <c r="A2794" s="11" t="str">
        <f>IFERROR(__xludf.DUMMYFUNCTION("""COMPUTED_VALUE"""),"AUU-1971")</f>
        <v>AUU-1971</v>
      </c>
    </row>
    <row r="2795">
      <c r="A2795" s="11" t="str">
        <f>IFERROR(__xludf.DUMMYFUNCTION("""COMPUTED_VALUE"""),"AUU-1689")</f>
        <v>AUU-1689</v>
      </c>
    </row>
    <row r="2796">
      <c r="A2796" s="11" t="str">
        <f>IFERROR(__xludf.DUMMYFUNCTION("""COMPUTED_VALUE"""),"AUT-5312")</f>
        <v>AUT-5312</v>
      </c>
    </row>
    <row r="2797">
      <c r="A2797" s="11" t="str">
        <f>IFERROR(__xludf.DUMMYFUNCTION("""COMPUTED_VALUE"""),"AUT-2830")</f>
        <v>AUT-2830</v>
      </c>
    </row>
    <row r="2798">
      <c r="A2798" s="11" t="str">
        <f>IFERROR(__xludf.DUMMYFUNCTION("""COMPUTED_VALUE"""),"AUS-9085")</f>
        <v>AUS-9085</v>
      </c>
    </row>
    <row r="2799">
      <c r="A2799" s="11" t="str">
        <f>IFERROR(__xludf.DUMMYFUNCTION("""COMPUTED_VALUE"""),"AUS-6978")</f>
        <v>AUS-6978</v>
      </c>
    </row>
    <row r="2800">
      <c r="A2800" s="11" t="str">
        <f>IFERROR(__xludf.DUMMYFUNCTION("""COMPUTED_VALUE"""),"AUS-1761")</f>
        <v>AUS-1761</v>
      </c>
    </row>
    <row r="2801">
      <c r="A2801" s="11" t="str">
        <f>IFERROR(__xludf.DUMMYFUNCTION("""COMPUTED_VALUE"""),"AUR-5580")</f>
        <v>AUR-5580</v>
      </c>
    </row>
    <row r="2802">
      <c r="A2802" s="11" t="str">
        <f>IFERROR(__xludf.DUMMYFUNCTION("""COMPUTED_VALUE"""),"AUP-7579")</f>
        <v>AUP-7579</v>
      </c>
    </row>
    <row r="2803">
      <c r="A2803" s="11" t="str">
        <f>IFERROR(__xludf.DUMMYFUNCTION("""COMPUTED_VALUE"""),"AUP-6837")</f>
        <v>AUP-6837</v>
      </c>
    </row>
    <row r="2804">
      <c r="A2804" s="11" t="str">
        <f>IFERROR(__xludf.DUMMYFUNCTION("""COMPUTED_VALUE"""),"AUP-2636")</f>
        <v>AUP-2636</v>
      </c>
    </row>
    <row r="2805">
      <c r="A2805" s="11" t="str">
        <f>IFERROR(__xludf.DUMMYFUNCTION("""COMPUTED_VALUE"""),"AUP-1026")</f>
        <v>AUP-1026</v>
      </c>
    </row>
    <row r="2806">
      <c r="A2806" s="11" t="str">
        <f>IFERROR(__xludf.DUMMYFUNCTION("""COMPUTED_VALUE"""),"AUN-7790")</f>
        <v>AUN-7790</v>
      </c>
    </row>
    <row r="2807">
      <c r="A2807" s="11" t="str">
        <f>IFERROR(__xludf.DUMMYFUNCTION("""COMPUTED_VALUE"""),"AUN-5870")</f>
        <v>AUN-5870</v>
      </c>
    </row>
    <row r="2808">
      <c r="A2808" s="11" t="str">
        <f>IFERROR(__xludf.DUMMYFUNCTION("""COMPUTED_VALUE"""),"AUN-5655")</f>
        <v>AUN-5655</v>
      </c>
    </row>
    <row r="2809">
      <c r="A2809" s="11" t="str">
        <f>IFERROR(__xludf.DUMMYFUNCTION("""COMPUTED_VALUE"""),"AUN-1275")</f>
        <v>AUN-1275</v>
      </c>
    </row>
    <row r="2810">
      <c r="A2810" s="11" t="str">
        <f>IFERROR(__xludf.DUMMYFUNCTION("""COMPUTED_VALUE"""),"AUM-5883")</f>
        <v>AUM-5883</v>
      </c>
    </row>
    <row r="2811">
      <c r="A2811" s="11" t="str">
        <f>IFERROR(__xludf.DUMMYFUNCTION("""COMPUTED_VALUE"""),"AUM-3833")</f>
        <v>AUM-3833</v>
      </c>
    </row>
    <row r="2812">
      <c r="A2812" s="11" t="str">
        <f>IFERROR(__xludf.DUMMYFUNCTION("""COMPUTED_VALUE"""),"AUM-1615")</f>
        <v>AUM-1615</v>
      </c>
    </row>
    <row r="2813">
      <c r="A2813" s="11" t="str">
        <f>IFERROR(__xludf.DUMMYFUNCTION("""COMPUTED_VALUE"""),"AUL-9505")</f>
        <v>AUL-9505</v>
      </c>
    </row>
    <row r="2814">
      <c r="A2814" s="11" t="str">
        <f>IFERROR(__xludf.DUMMYFUNCTION("""COMPUTED_VALUE"""),"AUL-2183")</f>
        <v>AUL-2183</v>
      </c>
    </row>
    <row r="2815">
      <c r="A2815" s="11" t="str">
        <f>IFERROR(__xludf.DUMMYFUNCTION("""COMPUTED_VALUE"""),"AUL-2023")</f>
        <v>AUL-2023</v>
      </c>
    </row>
    <row r="2816">
      <c r="A2816" s="11" t="str">
        <f>IFERROR(__xludf.DUMMYFUNCTION("""COMPUTED_VALUE"""),"AUK-1825")</f>
        <v>AUK-1825</v>
      </c>
    </row>
    <row r="2817">
      <c r="A2817" s="11" t="str">
        <f>IFERROR(__xludf.DUMMYFUNCTION("""COMPUTED_VALUE"""),"AUK-0787")</f>
        <v>AUK-0787</v>
      </c>
    </row>
    <row r="2818">
      <c r="A2818" s="11" t="str">
        <f>IFERROR(__xludf.DUMMYFUNCTION("""COMPUTED_VALUE"""),"AUJ-5806")</f>
        <v>AUJ-5806</v>
      </c>
    </row>
    <row r="2819">
      <c r="A2819" s="11" t="str">
        <f>IFERROR(__xludf.DUMMYFUNCTION("""COMPUTED_VALUE"""),"AUJ-2123")</f>
        <v>AUJ-2123</v>
      </c>
    </row>
    <row r="2820">
      <c r="A2820" s="11" t="str">
        <f>IFERROR(__xludf.DUMMYFUNCTION("""COMPUTED_VALUE"""),"AUJ-0767")</f>
        <v>AUJ-0767</v>
      </c>
    </row>
    <row r="2821">
      <c r="A2821" s="11" t="str">
        <f>IFERROR(__xludf.DUMMYFUNCTION("""COMPUTED_VALUE"""),"AUJ-0085")</f>
        <v>AUJ-0085</v>
      </c>
    </row>
    <row r="2822">
      <c r="A2822" s="11" t="str">
        <f>IFERROR(__xludf.DUMMYFUNCTION("""COMPUTED_VALUE"""),"AUH-5177")</f>
        <v>AUH-5177</v>
      </c>
    </row>
    <row r="2823">
      <c r="A2823" s="11" t="str">
        <f>IFERROR(__xludf.DUMMYFUNCTION("""COMPUTED_VALUE"""),"AUH-3278")</f>
        <v>AUH-3278</v>
      </c>
    </row>
    <row r="2824">
      <c r="A2824" s="11" t="str">
        <f>IFERROR(__xludf.DUMMYFUNCTION("""COMPUTED_VALUE"""),"AUG-5553")</f>
        <v>AUG-5553</v>
      </c>
    </row>
    <row r="2825">
      <c r="A2825" s="11" t="str">
        <f>IFERROR(__xludf.DUMMYFUNCTION("""COMPUTED_VALUE"""),"AUG-2886")</f>
        <v>AUG-2886</v>
      </c>
    </row>
    <row r="2826">
      <c r="A2826" s="11" t="str">
        <f>IFERROR(__xludf.DUMMYFUNCTION("""COMPUTED_VALUE"""),"AUG-1888")</f>
        <v>AUG-1888</v>
      </c>
    </row>
    <row r="2827">
      <c r="A2827" s="11" t="str">
        <f>IFERROR(__xludf.DUMMYFUNCTION("""COMPUTED_VALUE"""),"AUE-9729")</f>
        <v>AUE-9729</v>
      </c>
    </row>
    <row r="2828">
      <c r="A2828" s="11" t="str">
        <f>IFERROR(__xludf.DUMMYFUNCTION("""COMPUTED_VALUE"""),"AUE-8535")</f>
        <v>AUE-8535</v>
      </c>
    </row>
    <row r="2829">
      <c r="A2829" s="11" t="str">
        <f>IFERROR(__xludf.DUMMYFUNCTION("""COMPUTED_VALUE"""),"AUE-6252")</f>
        <v>AUE-6252</v>
      </c>
    </row>
    <row r="2830">
      <c r="A2830" s="11" t="str">
        <f>IFERROR(__xludf.DUMMYFUNCTION("""COMPUTED_VALUE"""),"AUD-7929")</f>
        <v>AUD-7929</v>
      </c>
    </row>
    <row r="2831">
      <c r="A2831" s="11" t="str">
        <f>IFERROR(__xludf.DUMMYFUNCTION("""COMPUTED_VALUE"""),"AUD-2057")</f>
        <v>AUD-2057</v>
      </c>
    </row>
    <row r="2832">
      <c r="A2832" s="11" t="str">
        <f>IFERROR(__xludf.DUMMYFUNCTION("""COMPUTED_VALUE"""),"AUC-8962")</f>
        <v>AUC-8962</v>
      </c>
    </row>
    <row r="2833">
      <c r="A2833" s="11" t="str">
        <f>IFERROR(__xludf.DUMMYFUNCTION("""COMPUTED_VALUE"""),"AUC-7693")</f>
        <v>AUC-7693</v>
      </c>
    </row>
    <row r="2834">
      <c r="A2834" s="11" t="str">
        <f>IFERROR(__xludf.DUMMYFUNCTION("""COMPUTED_VALUE"""),"AUC-6806")</f>
        <v>AUC-6806</v>
      </c>
    </row>
    <row r="2835">
      <c r="A2835" s="11" t="str">
        <f>IFERROR(__xludf.DUMMYFUNCTION("""COMPUTED_VALUE"""),"AUB-7896")</f>
        <v>AUB-7896</v>
      </c>
    </row>
    <row r="2836">
      <c r="A2836" s="12" t="str">
        <f>IFERROR(__xludf.DUMMYFUNCTION("""COMPUTED_VALUE"""),"AUB-6020")</f>
        <v>AUB-6020</v>
      </c>
    </row>
    <row r="2837">
      <c r="A2837" s="12" t="str">
        <f>IFERROR(__xludf.DUMMYFUNCTION("""COMPUTED_VALUE"""),"AUB-1571")</f>
        <v>AUB-1571</v>
      </c>
    </row>
    <row r="2838">
      <c r="A2838" s="12" t="str">
        <f>IFERROR(__xludf.DUMMYFUNCTION("""COMPUTED_VALUE"""),"AUB-0113")</f>
        <v>AUB-0113</v>
      </c>
    </row>
    <row r="2839">
      <c r="A2839" s="11" t="str">
        <f>IFERROR(__xludf.DUMMYFUNCTION("""COMPUTED_VALUE"""),"AUA-6709")</f>
        <v>AUA-6709</v>
      </c>
    </row>
    <row r="2840">
      <c r="A2840" s="11" t="str">
        <f>IFERROR(__xludf.DUMMYFUNCTION("""COMPUTED_VALUE"""),"AUA-2893")</f>
        <v>AUA-2893</v>
      </c>
    </row>
    <row r="2841">
      <c r="A2841" s="11" t="str">
        <f>IFERROR(__xludf.DUMMYFUNCTION("""COMPUTED_VALUE"""),"AUA-1250")</f>
        <v>AUA-1250</v>
      </c>
    </row>
    <row r="2842">
      <c r="A2842" s="11" t="str">
        <f>IFERROR(__xludf.DUMMYFUNCTION("""COMPUTED_VALUE"""),"AUA-0710")</f>
        <v>AUA-0710</v>
      </c>
    </row>
    <row r="2843">
      <c r="A2843" s="11" t="str">
        <f>IFERROR(__xludf.DUMMYFUNCTION("""COMPUTED_VALUE"""),"AUA-0218")</f>
        <v>AUA-0218</v>
      </c>
    </row>
    <row r="2844">
      <c r="A2844" s="11" t="str">
        <f>IFERROR(__xludf.DUMMYFUNCTION("""COMPUTED_VALUE"""),"AUA-0138")</f>
        <v>AUA-0138</v>
      </c>
    </row>
    <row r="2845">
      <c r="A2845" s="11" t="str">
        <f>IFERROR(__xludf.DUMMYFUNCTION("""COMPUTED_VALUE"""),"ATZ-8999")</f>
        <v>ATZ-8999</v>
      </c>
    </row>
    <row r="2846">
      <c r="A2846" s="11" t="str">
        <f>IFERROR(__xludf.DUMMYFUNCTION("""COMPUTED_VALUE"""),"ATZ-3592")</f>
        <v>ATZ-3592</v>
      </c>
    </row>
    <row r="2847">
      <c r="A2847" s="11" t="str">
        <f>IFERROR(__xludf.DUMMYFUNCTION("""COMPUTED_VALUE"""),"ATY-5978")</f>
        <v>ATY-5978</v>
      </c>
    </row>
    <row r="2848">
      <c r="A2848" s="11" t="str">
        <f>IFERROR(__xludf.DUMMYFUNCTION("""COMPUTED_VALUE"""),"ATY-1215")</f>
        <v>ATY-1215</v>
      </c>
    </row>
    <row r="2849">
      <c r="A2849" s="11" t="str">
        <f>IFERROR(__xludf.DUMMYFUNCTION("""COMPUTED_VALUE"""),"ATX-7319")</f>
        <v>ATX-7319</v>
      </c>
    </row>
    <row r="2850">
      <c r="A2850" s="11" t="str">
        <f>IFERROR(__xludf.DUMMYFUNCTION("""COMPUTED_VALUE"""),"ATX-5909")</f>
        <v>ATX-5909</v>
      </c>
    </row>
    <row r="2851">
      <c r="A2851" s="11" t="str">
        <f>IFERROR(__xludf.DUMMYFUNCTION("""COMPUTED_VALUE"""),"ATW-7685")</f>
        <v>ATW-7685</v>
      </c>
    </row>
    <row r="2852">
      <c r="A2852" s="12" t="str">
        <f>IFERROR(__xludf.DUMMYFUNCTION("""COMPUTED_VALUE"""),"ATW-5957")</f>
        <v>ATW-5957</v>
      </c>
    </row>
    <row r="2853">
      <c r="A2853" s="11" t="str">
        <f>IFERROR(__xludf.DUMMYFUNCTION("""COMPUTED_VALUE"""),"ATW-2906")</f>
        <v>ATW-2906</v>
      </c>
    </row>
    <row r="2854">
      <c r="A2854" s="11" t="str">
        <f>IFERROR(__xludf.DUMMYFUNCTION("""COMPUTED_VALUE"""),"ATV-7957")</f>
        <v>ATV-7957</v>
      </c>
    </row>
    <row r="2855">
      <c r="A2855" s="11" t="str">
        <f>IFERROR(__xludf.DUMMYFUNCTION("""COMPUTED_VALUE"""),"ATV-6615")</f>
        <v>ATV-6615</v>
      </c>
    </row>
    <row r="2856">
      <c r="A2856" s="11" t="str">
        <f>IFERROR(__xludf.DUMMYFUNCTION("""COMPUTED_VALUE"""),"ATV-0397")</f>
        <v>ATV-0397</v>
      </c>
    </row>
    <row r="2857">
      <c r="A2857" s="11" t="str">
        <f>IFERROR(__xludf.DUMMYFUNCTION("""COMPUTED_VALUE"""),"ATV-0015")</f>
        <v>ATV-0015</v>
      </c>
    </row>
    <row r="2858">
      <c r="A2858" s="11" t="str">
        <f>IFERROR(__xludf.DUMMYFUNCTION("""COMPUTED_VALUE"""),"ATT-8328")</f>
        <v>ATT-8328</v>
      </c>
    </row>
    <row r="2859">
      <c r="A2859" s="11" t="str">
        <f>IFERROR(__xludf.DUMMYFUNCTION("""COMPUTED_VALUE"""),"ATS-9096")</f>
        <v>ATS-9096</v>
      </c>
    </row>
    <row r="2860">
      <c r="A2860" s="11" t="str">
        <f>IFERROR(__xludf.DUMMYFUNCTION("""COMPUTED_VALUE"""),"ATS-8865")</f>
        <v>ATS-8865</v>
      </c>
    </row>
    <row r="2861">
      <c r="A2861" s="11" t="str">
        <f>IFERROR(__xludf.DUMMYFUNCTION("""COMPUTED_VALUE"""),"ATR-9681")</f>
        <v>ATR-9681</v>
      </c>
    </row>
    <row r="2862">
      <c r="A2862" s="11" t="str">
        <f>IFERROR(__xludf.DUMMYFUNCTION("""COMPUTED_VALUE"""),"ATR-7333")</f>
        <v>ATR-7333</v>
      </c>
    </row>
    <row r="2863">
      <c r="A2863" s="11" t="str">
        <f>IFERROR(__xludf.DUMMYFUNCTION("""COMPUTED_VALUE"""),"ATR-2631")</f>
        <v>ATR-2631</v>
      </c>
    </row>
    <row r="2864">
      <c r="A2864" s="11" t="str">
        <f>IFERROR(__xludf.DUMMYFUNCTION("""COMPUTED_VALUE"""),"ATQ-8663")</f>
        <v>ATQ-8663</v>
      </c>
    </row>
    <row r="2865">
      <c r="A2865" s="11" t="str">
        <f>IFERROR(__xludf.DUMMYFUNCTION("""COMPUTED_VALUE"""),"ATQ-7386")</f>
        <v>ATQ-7386</v>
      </c>
    </row>
    <row r="2866">
      <c r="A2866" s="11" t="str">
        <f>IFERROR(__xludf.DUMMYFUNCTION("""COMPUTED_VALUE"""),"ATQ-5621")</f>
        <v>ATQ-5621</v>
      </c>
    </row>
    <row r="2867">
      <c r="A2867" s="11" t="str">
        <f>IFERROR(__xludf.DUMMYFUNCTION("""COMPUTED_VALUE"""),"ATP-9211")</f>
        <v>ATP-9211</v>
      </c>
    </row>
    <row r="2868">
      <c r="A2868" s="11" t="str">
        <f>IFERROR(__xludf.DUMMYFUNCTION("""COMPUTED_VALUE"""),"ATN-9335")</f>
        <v>ATN-9335</v>
      </c>
    </row>
    <row r="2869">
      <c r="A2869" s="11" t="str">
        <f>IFERROR(__xludf.DUMMYFUNCTION("""COMPUTED_VALUE"""),"ATN-1522")</f>
        <v>ATN-1522</v>
      </c>
    </row>
    <row r="2870">
      <c r="A2870" s="11" t="str">
        <f>IFERROR(__xludf.DUMMYFUNCTION("""COMPUTED_VALUE"""),"ATM-5620")</f>
        <v>ATM-5620</v>
      </c>
    </row>
    <row r="2871">
      <c r="A2871" s="11" t="str">
        <f>IFERROR(__xludf.DUMMYFUNCTION("""COMPUTED_VALUE"""),"ATL-1779")</f>
        <v>ATL-1779</v>
      </c>
    </row>
    <row r="2872">
      <c r="A2872" s="11" t="str">
        <f>IFERROR(__xludf.DUMMYFUNCTION("""COMPUTED_VALUE"""),"ATL-0300")</f>
        <v>ATL-0300</v>
      </c>
    </row>
    <row r="2873">
      <c r="A2873" s="11" t="str">
        <f>IFERROR(__xludf.DUMMYFUNCTION("""COMPUTED_VALUE"""),"ATK-1727")</f>
        <v>ATK-1727</v>
      </c>
    </row>
    <row r="2874">
      <c r="A2874" s="11" t="str">
        <f>IFERROR(__xludf.DUMMYFUNCTION("""COMPUTED_VALUE"""),"ATK-1726")</f>
        <v>ATK-1726</v>
      </c>
    </row>
    <row r="2875">
      <c r="A2875" s="11" t="str">
        <f>IFERROR(__xludf.DUMMYFUNCTION("""COMPUTED_VALUE"""),"ATJ-8985")</f>
        <v>ATJ-8985</v>
      </c>
    </row>
    <row r="2876">
      <c r="A2876" s="11" t="str">
        <f>IFERROR(__xludf.DUMMYFUNCTION("""COMPUTED_VALUE"""),"ATJ-6665")</f>
        <v>ATJ-6665</v>
      </c>
    </row>
    <row r="2877">
      <c r="A2877" s="11" t="str">
        <f>IFERROR(__xludf.DUMMYFUNCTION("""COMPUTED_VALUE"""),"ATJ-1907")</f>
        <v>ATJ-1907</v>
      </c>
    </row>
    <row r="2878">
      <c r="A2878" s="11" t="str">
        <f>IFERROR(__xludf.DUMMYFUNCTION("""COMPUTED_VALUE"""),"ATH-8356")</f>
        <v>ATH-8356</v>
      </c>
    </row>
    <row r="2879">
      <c r="A2879" s="11" t="str">
        <f>IFERROR(__xludf.DUMMYFUNCTION("""COMPUTED_VALUE"""),"ATH-3570")</f>
        <v>ATH-3570</v>
      </c>
    </row>
    <row r="2880">
      <c r="A2880" s="11" t="str">
        <f>IFERROR(__xludf.DUMMYFUNCTION("""COMPUTED_VALUE"""),"ATH-2035")</f>
        <v>ATH-2035</v>
      </c>
    </row>
    <row r="2881">
      <c r="A2881" s="11" t="str">
        <f>IFERROR(__xludf.DUMMYFUNCTION("""COMPUTED_VALUE"""),"ATH-1926")</f>
        <v>ATH-1926</v>
      </c>
    </row>
    <row r="2882">
      <c r="A2882" s="11" t="str">
        <f>IFERROR(__xludf.DUMMYFUNCTION("""COMPUTED_VALUE"""),"ATF-9575")</f>
        <v>ATF-9575</v>
      </c>
    </row>
    <row r="2883">
      <c r="A2883" s="11" t="str">
        <f>IFERROR(__xludf.DUMMYFUNCTION("""COMPUTED_VALUE"""),"ATE-5868")</f>
        <v>ATE-5868</v>
      </c>
    </row>
    <row r="2884">
      <c r="A2884" s="11" t="str">
        <f>IFERROR(__xludf.DUMMYFUNCTION("""COMPUTED_VALUE"""),"ATD-3992")</f>
        <v>ATD-3992</v>
      </c>
    </row>
    <row r="2885">
      <c r="A2885" s="11" t="str">
        <f>IFERROR(__xludf.DUMMYFUNCTION("""COMPUTED_VALUE"""),"ATD-1777")</f>
        <v>ATD-1777</v>
      </c>
    </row>
    <row r="2886">
      <c r="A2886" s="11" t="str">
        <f>IFERROR(__xludf.DUMMYFUNCTION("""COMPUTED_VALUE"""),"ATC-8566")</f>
        <v>ATC-8566</v>
      </c>
    </row>
    <row r="2887">
      <c r="A2887" s="11" t="str">
        <f>IFERROR(__xludf.DUMMYFUNCTION("""COMPUTED_VALUE"""),"ATC-7759")</f>
        <v>ATC-7759</v>
      </c>
    </row>
    <row r="2888">
      <c r="A2888" s="11" t="str">
        <f>IFERROR(__xludf.DUMMYFUNCTION("""COMPUTED_VALUE"""),"ATB-6602")</f>
        <v>ATB-6602</v>
      </c>
    </row>
    <row r="2889">
      <c r="A2889" s="11" t="str">
        <f>IFERROR(__xludf.DUMMYFUNCTION("""COMPUTED_VALUE"""),"ATB-3822")</f>
        <v>ATB-3822</v>
      </c>
    </row>
    <row r="2890">
      <c r="A2890" s="11" t="str">
        <f>IFERROR(__xludf.DUMMYFUNCTION("""COMPUTED_VALUE"""),"ATB-1808")</f>
        <v>ATB-1808</v>
      </c>
    </row>
    <row r="2891">
      <c r="A2891" s="11" t="str">
        <f>IFERROR(__xludf.DUMMYFUNCTION("""COMPUTED_VALUE"""),"ATB-1623")</f>
        <v>ATB-1623</v>
      </c>
    </row>
    <row r="2892">
      <c r="A2892" s="11" t="str">
        <f>IFERROR(__xludf.DUMMYFUNCTION("""COMPUTED_VALUE"""),"ATA-9681")</f>
        <v>ATA-9681</v>
      </c>
    </row>
    <row r="2893">
      <c r="A2893" s="11" t="str">
        <f>IFERROR(__xludf.DUMMYFUNCTION("""COMPUTED_VALUE"""),"ASZ-7712")</f>
        <v>ASZ-7712</v>
      </c>
    </row>
    <row r="2894">
      <c r="A2894" s="12" t="str">
        <f>IFERROR(__xludf.DUMMYFUNCTION("""COMPUTED_VALUE"""),"ASZ-5961")</f>
        <v>ASZ-5961</v>
      </c>
    </row>
    <row r="2895">
      <c r="A2895" s="11" t="str">
        <f>IFERROR(__xludf.DUMMYFUNCTION("""COMPUTED_VALUE"""),"ASY-6897")</f>
        <v>ASY-6897</v>
      </c>
    </row>
    <row r="2896">
      <c r="A2896" s="11" t="str">
        <f>IFERROR(__xludf.DUMMYFUNCTION("""COMPUTED_VALUE"""),"ASY-5639")</f>
        <v>ASY-5639</v>
      </c>
    </row>
    <row r="2897">
      <c r="A2897" s="11" t="str">
        <f>IFERROR(__xludf.DUMMYFUNCTION("""COMPUTED_VALUE"""),"ASY-1500")</f>
        <v>ASY-1500</v>
      </c>
    </row>
    <row r="2898">
      <c r="A2898" s="11" t="str">
        <f>IFERROR(__xludf.DUMMYFUNCTION("""COMPUTED_VALUE"""),"ASX-5500")</f>
        <v>ASX-5500</v>
      </c>
    </row>
    <row r="2899">
      <c r="A2899" s="11" t="str">
        <f>IFERROR(__xludf.DUMMYFUNCTION("""COMPUTED_VALUE"""),"ASX-5291")</f>
        <v>ASX-5291</v>
      </c>
    </row>
    <row r="2900">
      <c r="A2900" s="11" t="str">
        <f>IFERROR(__xludf.DUMMYFUNCTION("""COMPUTED_VALUE"""),"ASX-2079")</f>
        <v>ASX-2079</v>
      </c>
    </row>
    <row r="2901">
      <c r="A2901" s="11" t="str">
        <f>IFERROR(__xludf.DUMMYFUNCTION("""COMPUTED_VALUE"""),"ASX-1118")</f>
        <v>ASX-1118</v>
      </c>
    </row>
    <row r="2902">
      <c r="A2902" s="11" t="str">
        <f>IFERROR(__xludf.DUMMYFUNCTION("""COMPUTED_VALUE"""),"ASX-0363")</f>
        <v>ASX-0363</v>
      </c>
    </row>
    <row r="2903">
      <c r="A2903" s="11" t="str">
        <f>IFERROR(__xludf.DUMMYFUNCTION("""COMPUTED_VALUE"""),"ASV-7229")</f>
        <v>ASV-7229</v>
      </c>
    </row>
    <row r="2904">
      <c r="A2904" s="11" t="str">
        <f>IFERROR(__xludf.DUMMYFUNCTION("""COMPUTED_VALUE"""),"ASU-0118")</f>
        <v>ASU-0118</v>
      </c>
    </row>
    <row r="2905">
      <c r="A2905" s="11" t="str">
        <f>IFERROR(__xludf.DUMMYFUNCTION("""COMPUTED_VALUE"""),"AST-8919")</f>
        <v>AST-8919</v>
      </c>
    </row>
    <row r="2906">
      <c r="A2906" s="11" t="str">
        <f>IFERROR(__xludf.DUMMYFUNCTION("""COMPUTED_VALUE"""),"AST-2616")</f>
        <v>AST-2616</v>
      </c>
    </row>
    <row r="2907">
      <c r="A2907" s="11" t="str">
        <f>IFERROR(__xludf.DUMMYFUNCTION("""COMPUTED_VALUE"""),"ASR-9370")</f>
        <v>ASR-9370</v>
      </c>
    </row>
    <row r="2908">
      <c r="A2908" s="11" t="str">
        <f>IFERROR(__xludf.DUMMYFUNCTION("""COMPUTED_VALUE"""),"ASR-2129")</f>
        <v>ASR-2129</v>
      </c>
    </row>
    <row r="2909">
      <c r="A2909" s="11" t="str">
        <f>IFERROR(__xludf.DUMMYFUNCTION("""COMPUTED_VALUE"""),"ASQ-1313")</f>
        <v>ASQ-1313</v>
      </c>
    </row>
    <row r="2910">
      <c r="A2910" s="11" t="str">
        <f>IFERROR(__xludf.DUMMYFUNCTION("""COMPUTED_VALUE"""),"ASP-8015")</f>
        <v>ASP-8015</v>
      </c>
    </row>
    <row r="2911">
      <c r="A2911" s="11" t="str">
        <f>IFERROR(__xludf.DUMMYFUNCTION("""COMPUTED_VALUE"""),"ASP-0666")</f>
        <v>ASP-0666</v>
      </c>
    </row>
    <row r="2912">
      <c r="A2912" s="11" t="str">
        <f>IFERROR(__xludf.DUMMYFUNCTION("""COMPUTED_VALUE"""),"ASN-6389")</f>
        <v>ASN-6389</v>
      </c>
    </row>
    <row r="2913">
      <c r="A2913" s="11" t="str">
        <f>IFERROR(__xludf.DUMMYFUNCTION("""COMPUTED_VALUE"""),"ASN-3338")</f>
        <v>ASN-3338</v>
      </c>
    </row>
    <row r="2914">
      <c r="A2914" s="11" t="str">
        <f>IFERROR(__xludf.DUMMYFUNCTION("""COMPUTED_VALUE"""),"ASM-2696")</f>
        <v>ASM-2696</v>
      </c>
    </row>
    <row r="2915">
      <c r="A2915" s="11" t="str">
        <f>IFERROR(__xludf.DUMMYFUNCTION("""COMPUTED_VALUE"""),"ASL-9998")</f>
        <v>ASL-9998</v>
      </c>
    </row>
    <row r="2916">
      <c r="A2916" s="11" t="str">
        <f>IFERROR(__xludf.DUMMYFUNCTION("""COMPUTED_VALUE"""),"ASL-8678")</f>
        <v>ASL-8678</v>
      </c>
    </row>
    <row r="2917">
      <c r="A2917" s="11" t="str">
        <f>IFERROR(__xludf.DUMMYFUNCTION("""COMPUTED_VALUE"""),"ASL-8029")</f>
        <v>ASL-8029</v>
      </c>
    </row>
    <row r="2918">
      <c r="A2918" s="11" t="str">
        <f>IFERROR(__xludf.DUMMYFUNCTION("""COMPUTED_VALUE"""),"ASL-6917")</f>
        <v>ASL-6917</v>
      </c>
    </row>
    <row r="2919">
      <c r="A2919" s="11" t="str">
        <f>IFERROR(__xludf.DUMMYFUNCTION("""COMPUTED_VALUE"""),"ASL-5828")</f>
        <v>ASL-5828</v>
      </c>
    </row>
    <row r="2920">
      <c r="A2920" s="11" t="str">
        <f>IFERROR(__xludf.DUMMYFUNCTION("""COMPUTED_VALUE"""),"ASL-2381")</f>
        <v>ASL-2381</v>
      </c>
    </row>
    <row r="2921">
      <c r="A2921" s="11" t="str">
        <f>IFERROR(__xludf.DUMMYFUNCTION("""COMPUTED_VALUE"""),"ASL-2270")</f>
        <v>ASL-2270</v>
      </c>
    </row>
    <row r="2922">
      <c r="A2922" s="11" t="str">
        <f>IFERROR(__xludf.DUMMYFUNCTION("""COMPUTED_VALUE"""),"ASK-8650")</f>
        <v>ASK-8650</v>
      </c>
    </row>
    <row r="2923">
      <c r="A2923" s="11" t="str">
        <f>IFERROR(__xludf.DUMMYFUNCTION("""COMPUTED_VALUE"""),"ASJ-9305")</f>
        <v>ASJ-9305</v>
      </c>
    </row>
    <row r="2924">
      <c r="A2924" s="11" t="str">
        <f>IFERROR(__xludf.DUMMYFUNCTION("""COMPUTED_VALUE"""),"ASJ-8862")</f>
        <v>ASJ-8862</v>
      </c>
    </row>
    <row r="2925">
      <c r="A2925" s="11" t="str">
        <f>IFERROR(__xludf.DUMMYFUNCTION("""COMPUTED_VALUE"""),"ASJ-8860")</f>
        <v>ASJ-8860</v>
      </c>
    </row>
    <row r="2926">
      <c r="A2926" s="11" t="str">
        <f>IFERROR(__xludf.DUMMYFUNCTION("""COMPUTED_VALUE"""),"ASJ-2220")</f>
        <v>ASJ-2220</v>
      </c>
    </row>
    <row r="2927">
      <c r="A2927" s="11" t="str">
        <f>IFERROR(__xludf.DUMMYFUNCTION("""COMPUTED_VALUE"""),"ASJ-1010")</f>
        <v>ASJ-1010</v>
      </c>
    </row>
    <row r="2928">
      <c r="A2928" s="11" t="str">
        <f>IFERROR(__xludf.DUMMYFUNCTION("""COMPUTED_VALUE"""),"ASJ-0019")</f>
        <v>ASJ-0019</v>
      </c>
    </row>
    <row r="2929">
      <c r="A2929" s="11" t="str">
        <f>IFERROR(__xludf.DUMMYFUNCTION("""COMPUTED_VALUE"""),"ASH-3921")</f>
        <v>ASH-3921</v>
      </c>
    </row>
    <row r="2930">
      <c r="A2930" s="11" t="str">
        <f>IFERROR(__xludf.DUMMYFUNCTION("""COMPUTED_VALUE"""),"ASH-3260")</f>
        <v>ASH-3260</v>
      </c>
    </row>
    <row r="2931">
      <c r="A2931" s="11" t="str">
        <f>IFERROR(__xludf.DUMMYFUNCTION("""COMPUTED_VALUE"""),"ASH-1950")</f>
        <v>ASH-1950</v>
      </c>
    </row>
    <row r="2932">
      <c r="A2932" s="11" t="str">
        <f>IFERROR(__xludf.DUMMYFUNCTION("""COMPUTED_VALUE"""),"ASH-1252")</f>
        <v>ASH-1252</v>
      </c>
    </row>
    <row r="2933">
      <c r="A2933" s="11" t="str">
        <f>IFERROR(__xludf.DUMMYFUNCTION("""COMPUTED_VALUE"""),"ASH-0083")</f>
        <v>ASH-0083</v>
      </c>
    </row>
    <row r="2934">
      <c r="A2934" s="11" t="str">
        <f>IFERROR(__xludf.DUMMYFUNCTION("""COMPUTED_VALUE"""),"ASH-0003")</f>
        <v>ASH-0003</v>
      </c>
    </row>
    <row r="2935">
      <c r="A2935" s="11" t="str">
        <f>IFERROR(__xludf.DUMMYFUNCTION("""COMPUTED_VALUE"""),"ASF-8118")</f>
        <v>ASF-8118</v>
      </c>
    </row>
    <row r="2936">
      <c r="A2936" s="11" t="str">
        <f>IFERROR(__xludf.DUMMYFUNCTION("""COMPUTED_VALUE"""),"ASF-7832")</f>
        <v>ASF-7832</v>
      </c>
    </row>
    <row r="2937">
      <c r="A2937" s="11" t="str">
        <f>IFERROR(__xludf.DUMMYFUNCTION("""COMPUTED_VALUE"""),"ASF-5565")</f>
        <v>ASF-5565</v>
      </c>
    </row>
    <row r="2938">
      <c r="A2938" s="11" t="str">
        <f>IFERROR(__xludf.DUMMYFUNCTION("""COMPUTED_VALUE"""),"ASF-2712")</f>
        <v>ASF-2712</v>
      </c>
    </row>
    <row r="2939">
      <c r="A2939" s="11" t="str">
        <f>IFERROR(__xludf.DUMMYFUNCTION("""COMPUTED_VALUE"""),"ASF-2336")</f>
        <v>ASF-2336</v>
      </c>
    </row>
    <row r="2940">
      <c r="A2940" s="11" t="str">
        <f>IFERROR(__xludf.DUMMYFUNCTION("""COMPUTED_VALUE"""),"ASF-0801")</f>
        <v>ASF-0801</v>
      </c>
    </row>
    <row r="2941">
      <c r="A2941" s="11" t="str">
        <f>IFERROR(__xludf.DUMMYFUNCTION("""COMPUTED_VALUE"""),"ASE-6612")</f>
        <v>ASE-6612</v>
      </c>
    </row>
    <row r="2942">
      <c r="A2942" s="11" t="str">
        <f>IFERROR(__xludf.DUMMYFUNCTION("""COMPUTED_VALUE"""),"ASE-3828")</f>
        <v>ASE-3828</v>
      </c>
    </row>
    <row r="2943">
      <c r="A2943" s="11" t="str">
        <f>IFERROR(__xludf.DUMMYFUNCTION("""COMPUTED_VALUE"""),"ASE-1690")</f>
        <v>ASE-1690</v>
      </c>
    </row>
    <row r="2944">
      <c r="A2944" s="11" t="str">
        <f>IFERROR(__xludf.DUMMYFUNCTION("""COMPUTED_VALUE"""),"ASE-0175")</f>
        <v>ASE-0175</v>
      </c>
    </row>
    <row r="2945">
      <c r="A2945" s="11" t="str">
        <f>IFERROR(__xludf.DUMMYFUNCTION("""COMPUTED_VALUE"""),"ASC-8168")</f>
        <v>ASC-8168</v>
      </c>
    </row>
    <row r="2946">
      <c r="A2946" s="11" t="str">
        <f>IFERROR(__xludf.DUMMYFUNCTION("""COMPUTED_VALUE"""),"ASC-2591")</f>
        <v>ASC-2591</v>
      </c>
    </row>
    <row r="2947">
      <c r="A2947" s="11" t="str">
        <f>IFERROR(__xludf.DUMMYFUNCTION("""COMPUTED_VALUE"""),"ASC-2287")</f>
        <v>ASC-2287</v>
      </c>
    </row>
    <row r="2948">
      <c r="A2948" s="11" t="str">
        <f>IFERROR(__xludf.DUMMYFUNCTION("""COMPUTED_VALUE"""),"ASC-2167")</f>
        <v>ASC-2167</v>
      </c>
    </row>
    <row r="2949">
      <c r="A2949" s="11" t="str">
        <f>IFERROR(__xludf.DUMMYFUNCTION("""COMPUTED_VALUE"""),"ASC-1358")</f>
        <v>ASC-1358</v>
      </c>
    </row>
    <row r="2950">
      <c r="A2950" s="11" t="str">
        <f>IFERROR(__xludf.DUMMYFUNCTION("""COMPUTED_VALUE"""),"ASC-0399")</f>
        <v>ASC-0399</v>
      </c>
    </row>
    <row r="2951">
      <c r="A2951" s="11" t="str">
        <f>IFERROR(__xludf.DUMMYFUNCTION("""COMPUTED_VALUE"""),"ASB-8172")</f>
        <v>ASB-8172</v>
      </c>
    </row>
    <row r="2952">
      <c r="A2952" s="11" t="str">
        <f>IFERROR(__xludf.DUMMYFUNCTION("""COMPUTED_VALUE"""),"ASB-0896")</f>
        <v>ASB-0896</v>
      </c>
    </row>
    <row r="2953">
      <c r="A2953" s="11" t="str">
        <f>IFERROR(__xludf.DUMMYFUNCTION("""COMPUTED_VALUE"""),"ASA-8933")</f>
        <v>ASA-8933</v>
      </c>
    </row>
    <row r="2954">
      <c r="A2954" s="11" t="str">
        <f>IFERROR(__xludf.DUMMYFUNCTION("""COMPUTED_VALUE"""),"ASA-7983")</f>
        <v>ASA-7983</v>
      </c>
    </row>
    <row r="2955">
      <c r="A2955" s="11" t="str">
        <f>IFERROR(__xludf.DUMMYFUNCTION("""COMPUTED_VALUE"""),"ASA-7090")</f>
        <v>ASA-7090</v>
      </c>
    </row>
    <row r="2956">
      <c r="A2956" s="11" t="str">
        <f>IFERROR(__xludf.DUMMYFUNCTION("""COMPUTED_VALUE"""),"ASA-1885")</f>
        <v>ASA-1885</v>
      </c>
    </row>
    <row r="2957">
      <c r="A2957" s="11" t="str">
        <f>IFERROR(__xludf.DUMMYFUNCTION("""COMPUTED_VALUE"""),"ARZ-6611")</f>
        <v>ARZ-6611</v>
      </c>
    </row>
    <row r="2958">
      <c r="A2958" s="11" t="str">
        <f>IFERROR(__xludf.DUMMYFUNCTION("""COMPUTED_VALUE"""),"ARZ-3166")</f>
        <v>ARZ-3166</v>
      </c>
    </row>
    <row r="2959">
      <c r="A2959" s="11" t="str">
        <f>IFERROR(__xludf.DUMMYFUNCTION("""COMPUTED_VALUE"""),"ARZ-3030")</f>
        <v>ARZ-3030</v>
      </c>
    </row>
    <row r="2960">
      <c r="A2960" s="11" t="str">
        <f>IFERROR(__xludf.DUMMYFUNCTION("""COMPUTED_VALUE"""),"ARZ-2567")</f>
        <v>ARZ-2567</v>
      </c>
    </row>
    <row r="2961">
      <c r="A2961" s="11" t="str">
        <f>IFERROR(__xludf.DUMMYFUNCTION("""COMPUTED_VALUE"""),"ARZ-1866")</f>
        <v>ARZ-1866</v>
      </c>
    </row>
    <row r="2962">
      <c r="A2962" s="11" t="str">
        <f>IFERROR(__xludf.DUMMYFUNCTION("""COMPUTED_VALUE"""),"ARY-9966")</f>
        <v>ARY-9966</v>
      </c>
    </row>
    <row r="2963">
      <c r="A2963" s="11" t="str">
        <f>IFERROR(__xludf.DUMMYFUNCTION("""COMPUTED_VALUE"""),"ARX-5977")</f>
        <v>ARX-5977</v>
      </c>
    </row>
    <row r="2964">
      <c r="A2964" s="11" t="str">
        <f>IFERROR(__xludf.DUMMYFUNCTION("""COMPUTED_VALUE"""),"ARX-5098")</f>
        <v>ARX-5098</v>
      </c>
    </row>
    <row r="2965">
      <c r="A2965" s="11" t="str">
        <f>IFERROR(__xludf.DUMMYFUNCTION("""COMPUTED_VALUE"""),"ARX-5012")</f>
        <v>ARX-5012</v>
      </c>
    </row>
    <row r="2966">
      <c r="A2966" s="11" t="str">
        <f>IFERROR(__xludf.DUMMYFUNCTION("""COMPUTED_VALUE"""),"ARX-0301")</f>
        <v>ARX-0301</v>
      </c>
    </row>
    <row r="2967">
      <c r="A2967" s="11" t="str">
        <f>IFERROR(__xludf.DUMMYFUNCTION("""COMPUTED_VALUE"""),"ARW-5223")</f>
        <v>ARW-5223</v>
      </c>
    </row>
    <row r="2968">
      <c r="A2968" s="11" t="str">
        <f>IFERROR(__xludf.DUMMYFUNCTION("""COMPUTED_VALUE"""),"ARW-1179")</f>
        <v>ARW-1179</v>
      </c>
    </row>
    <row r="2969">
      <c r="A2969" s="12" t="str">
        <f>IFERROR(__xludf.DUMMYFUNCTION("""COMPUTED_VALUE"""),"ARV-8313")</f>
        <v>ARV-8313</v>
      </c>
    </row>
    <row r="2970">
      <c r="A2970" s="11" t="str">
        <f>IFERROR(__xludf.DUMMYFUNCTION("""COMPUTED_VALUE"""),"ARV-5588")</f>
        <v>ARV-5588</v>
      </c>
    </row>
    <row r="2971">
      <c r="A2971" s="11" t="str">
        <f>IFERROR(__xludf.DUMMYFUNCTION("""COMPUTED_VALUE"""),"ARU-9797")</f>
        <v>ARU-9797</v>
      </c>
    </row>
    <row r="2972">
      <c r="A2972" s="11" t="str">
        <f>IFERROR(__xludf.DUMMYFUNCTION("""COMPUTED_VALUE"""),"ARU-9697")</f>
        <v>ARU-9697</v>
      </c>
    </row>
    <row r="2973">
      <c r="A2973" s="11" t="str">
        <f>IFERROR(__xludf.DUMMYFUNCTION("""COMPUTED_VALUE"""),"ARU-8773")</f>
        <v>ARU-8773</v>
      </c>
    </row>
    <row r="2974">
      <c r="A2974" s="11" t="str">
        <f>IFERROR(__xludf.DUMMYFUNCTION("""COMPUTED_VALUE"""),"ARU-6506")</f>
        <v>ARU-6506</v>
      </c>
    </row>
    <row r="2975">
      <c r="A2975" s="11" t="str">
        <f>IFERROR(__xludf.DUMMYFUNCTION("""COMPUTED_VALUE"""),"ARU-6285")</f>
        <v>ARU-6285</v>
      </c>
    </row>
    <row r="2976">
      <c r="A2976" s="11" t="str">
        <f>IFERROR(__xludf.DUMMYFUNCTION("""COMPUTED_VALUE"""),"ARU-2357")</f>
        <v>ARU-2357</v>
      </c>
    </row>
    <row r="2977">
      <c r="A2977" s="11" t="str">
        <f>IFERROR(__xludf.DUMMYFUNCTION("""COMPUTED_VALUE"""),"ART-0276")</f>
        <v>ART-0276</v>
      </c>
    </row>
    <row r="2978">
      <c r="A2978" s="11" t="str">
        <f>IFERROR(__xludf.DUMMYFUNCTION("""COMPUTED_VALUE"""),"ART-0027")</f>
        <v>ART-0027</v>
      </c>
    </row>
    <row r="2979">
      <c r="A2979" s="11" t="str">
        <f>IFERROR(__xludf.DUMMYFUNCTION("""COMPUTED_VALUE"""),"ARS-9818")</f>
        <v>ARS-9818</v>
      </c>
    </row>
    <row r="2980">
      <c r="A2980" s="11" t="str">
        <f>IFERROR(__xludf.DUMMYFUNCTION("""COMPUTED_VALUE"""),"ARR-8523")</f>
        <v>ARR-8523</v>
      </c>
    </row>
    <row r="2981">
      <c r="A2981" s="11" t="str">
        <f>IFERROR(__xludf.DUMMYFUNCTION("""COMPUTED_VALUE"""),"ARR-1022")</f>
        <v>ARR-1022</v>
      </c>
    </row>
    <row r="2982">
      <c r="A2982" s="11" t="str">
        <f>IFERROR(__xludf.DUMMYFUNCTION("""COMPUTED_VALUE"""),"ARQ-5685")</f>
        <v>ARQ-5685</v>
      </c>
    </row>
    <row r="2983">
      <c r="A2983" s="11" t="str">
        <f>IFERROR(__xludf.DUMMYFUNCTION("""COMPUTED_VALUE"""),"ARQ-3388")</f>
        <v>ARQ-3388</v>
      </c>
    </row>
    <row r="2984">
      <c r="A2984" s="11" t="str">
        <f>IFERROR(__xludf.DUMMYFUNCTION("""COMPUTED_VALUE"""),"ARQ-0938")</f>
        <v>ARQ-0938</v>
      </c>
    </row>
    <row r="2985">
      <c r="A2985" s="11" t="str">
        <f>IFERROR(__xludf.DUMMYFUNCTION("""COMPUTED_VALUE"""),"ARQ-0662")</f>
        <v>ARQ-0662</v>
      </c>
    </row>
    <row r="2986">
      <c r="A2986" s="11" t="str">
        <f>IFERROR(__xludf.DUMMYFUNCTION("""COMPUTED_VALUE"""),"ARP-1689")</f>
        <v>ARP-1689</v>
      </c>
    </row>
    <row r="2987">
      <c r="A2987" s="11" t="str">
        <f>IFERROR(__xludf.DUMMYFUNCTION("""COMPUTED_VALUE"""),"ARP-0181")</f>
        <v>ARP-0181</v>
      </c>
    </row>
    <row r="2988">
      <c r="A2988" s="11" t="str">
        <f>IFERROR(__xludf.DUMMYFUNCTION("""COMPUTED_VALUE"""),"ARP-0092")</f>
        <v>ARP-0092</v>
      </c>
    </row>
    <row r="2989">
      <c r="A2989" s="11" t="str">
        <f>IFERROR(__xludf.DUMMYFUNCTION("""COMPUTED_VALUE"""),"ARN-9312")</f>
        <v>ARN-9312</v>
      </c>
    </row>
    <row r="2990">
      <c r="A2990" s="11" t="str">
        <f>IFERROR(__xludf.DUMMYFUNCTION("""COMPUTED_VALUE"""),"ARN-5186")</f>
        <v>ARN-5186</v>
      </c>
    </row>
    <row r="2991">
      <c r="A2991" s="11" t="str">
        <f>IFERROR(__xludf.DUMMYFUNCTION("""COMPUTED_VALUE"""),"ARN-1539")</f>
        <v>ARN-1539</v>
      </c>
    </row>
    <row r="2992">
      <c r="A2992" s="11" t="str">
        <f>IFERROR(__xludf.DUMMYFUNCTION("""COMPUTED_VALUE"""),"ARM-3086")</f>
        <v>ARM-3086</v>
      </c>
    </row>
    <row r="2993">
      <c r="A2993" s="11" t="str">
        <f>IFERROR(__xludf.DUMMYFUNCTION("""COMPUTED_VALUE"""),"ARM-3019")</f>
        <v>ARM-3019</v>
      </c>
    </row>
    <row r="2994">
      <c r="A2994" s="11" t="str">
        <f>IFERROR(__xludf.DUMMYFUNCTION("""COMPUTED_VALUE"""),"ARK-8758")</f>
        <v>ARK-8758</v>
      </c>
    </row>
    <row r="2995">
      <c r="A2995" s="11" t="str">
        <f>IFERROR(__xludf.DUMMYFUNCTION("""COMPUTED_VALUE"""),"ARK-2955")</f>
        <v>ARK-2955</v>
      </c>
    </row>
    <row r="2996">
      <c r="A2996" s="11" t="str">
        <f>IFERROR(__xludf.DUMMYFUNCTION("""COMPUTED_VALUE"""),"ARJ-3691")</f>
        <v>ARJ-3691</v>
      </c>
    </row>
    <row r="2997">
      <c r="A2997" s="11" t="str">
        <f>IFERROR(__xludf.DUMMYFUNCTION("""COMPUTED_VALUE"""),"ARJ-3528")</f>
        <v>ARJ-3528</v>
      </c>
    </row>
    <row r="2998">
      <c r="A2998" s="11" t="str">
        <f>IFERROR(__xludf.DUMMYFUNCTION("""COMPUTED_VALUE"""),"ARJ-1092")</f>
        <v>ARJ-1092</v>
      </c>
    </row>
    <row r="2999">
      <c r="A2999" s="11" t="str">
        <f>IFERROR(__xludf.DUMMYFUNCTION("""COMPUTED_VALUE"""),"ARH-6718")</f>
        <v>ARH-6718</v>
      </c>
    </row>
    <row r="3000">
      <c r="A3000" s="11" t="str">
        <f>IFERROR(__xludf.DUMMYFUNCTION("""COMPUTED_VALUE"""),"ARH-5108")</f>
        <v>ARH-5108</v>
      </c>
    </row>
    <row r="3001">
      <c r="A3001" s="11" t="str">
        <f>IFERROR(__xludf.DUMMYFUNCTION("""COMPUTED_VALUE"""),"ARG-9088")</f>
        <v>ARG-9088</v>
      </c>
    </row>
    <row r="3002">
      <c r="A3002" s="11" t="str">
        <f>IFERROR(__xludf.DUMMYFUNCTION("""COMPUTED_VALUE"""),"ARG-6008")</f>
        <v>ARG-6008</v>
      </c>
    </row>
    <row r="3003">
      <c r="A3003" s="11" t="str">
        <f>IFERROR(__xludf.DUMMYFUNCTION("""COMPUTED_VALUE"""),"ARF-9089")</f>
        <v>ARF-9089</v>
      </c>
    </row>
    <row r="3004">
      <c r="A3004" s="11" t="str">
        <f>IFERROR(__xludf.DUMMYFUNCTION("""COMPUTED_VALUE"""),"ARF-8768")</f>
        <v>ARF-8768</v>
      </c>
    </row>
    <row r="3005">
      <c r="A3005" s="11" t="str">
        <f>IFERROR(__xludf.DUMMYFUNCTION("""COMPUTED_VALUE"""),"ARF-6988")</f>
        <v>ARF-6988</v>
      </c>
    </row>
    <row r="3006">
      <c r="A3006" s="11" t="str">
        <f>IFERROR(__xludf.DUMMYFUNCTION("""COMPUTED_VALUE"""),"ARF-6919")</f>
        <v>ARF-6919</v>
      </c>
    </row>
    <row r="3007">
      <c r="A3007" s="11" t="str">
        <f>IFERROR(__xludf.DUMMYFUNCTION("""COMPUTED_VALUE"""),"ARE-2115")</f>
        <v>ARE-2115</v>
      </c>
    </row>
    <row r="3008">
      <c r="A3008" s="11" t="str">
        <f>IFERROR(__xludf.DUMMYFUNCTION("""COMPUTED_VALUE"""),"ARE-0201")</f>
        <v>ARE-0201</v>
      </c>
    </row>
    <row r="3009">
      <c r="A3009" s="11" t="str">
        <f>IFERROR(__xludf.DUMMYFUNCTION("""COMPUTED_VALUE"""),"ARD-9370")</f>
        <v>ARD-9370</v>
      </c>
    </row>
    <row r="3010">
      <c r="A3010" s="11" t="str">
        <f>IFERROR(__xludf.DUMMYFUNCTION("""COMPUTED_VALUE"""),"ARD-8385")</f>
        <v>ARD-8385</v>
      </c>
    </row>
    <row r="3011">
      <c r="A3011" s="11" t="str">
        <f>IFERROR(__xludf.DUMMYFUNCTION("""COMPUTED_VALUE"""),"ARD-7229")</f>
        <v>ARD-7229</v>
      </c>
    </row>
    <row r="3012">
      <c r="A3012" s="11" t="str">
        <f>IFERROR(__xludf.DUMMYFUNCTION("""COMPUTED_VALUE"""),"ARD-3967")</f>
        <v>ARD-3967</v>
      </c>
    </row>
    <row r="3013">
      <c r="A3013" s="11" t="str">
        <f>IFERROR(__xludf.DUMMYFUNCTION("""COMPUTED_VALUE"""),"ARD-3617")</f>
        <v>ARD-3617</v>
      </c>
    </row>
    <row r="3014">
      <c r="A3014" s="11" t="str">
        <f>IFERROR(__xludf.DUMMYFUNCTION("""COMPUTED_VALUE"""),"ARC-3208")</f>
        <v>ARC-3208</v>
      </c>
    </row>
    <row r="3015">
      <c r="A3015" s="11" t="str">
        <f>IFERROR(__xludf.DUMMYFUNCTION("""COMPUTED_VALUE"""),"ARB-2865")</f>
        <v>ARB-2865</v>
      </c>
    </row>
    <row r="3016">
      <c r="A3016" s="11" t="str">
        <f>IFERROR(__xludf.DUMMYFUNCTION("""COMPUTED_VALUE"""),"ARA-7853")</f>
        <v>ARA-7853</v>
      </c>
    </row>
    <row r="3017">
      <c r="A3017" s="11" t="str">
        <f>IFERROR(__xludf.DUMMYFUNCTION("""COMPUTED_VALUE"""),"AQZ-8838")</f>
        <v>AQZ-8838</v>
      </c>
    </row>
    <row r="3018">
      <c r="A3018" s="11" t="str">
        <f>IFERROR(__xludf.DUMMYFUNCTION("""COMPUTED_VALUE"""),"AQZ-2665")</f>
        <v>AQZ-2665</v>
      </c>
    </row>
    <row r="3019">
      <c r="A3019" s="11" t="str">
        <f>IFERROR(__xludf.DUMMYFUNCTION("""COMPUTED_VALUE"""),"AQZ-1798")</f>
        <v>AQZ-1798</v>
      </c>
    </row>
    <row r="3020">
      <c r="A3020" s="11" t="str">
        <f>IFERROR(__xludf.DUMMYFUNCTION("""COMPUTED_VALUE"""),"AQZ-0377")</f>
        <v>AQZ-0377</v>
      </c>
    </row>
    <row r="3021">
      <c r="A3021" s="11" t="str">
        <f>IFERROR(__xludf.DUMMYFUNCTION("""COMPUTED_VALUE"""),"AQY-7973")</f>
        <v>AQY-7973</v>
      </c>
    </row>
    <row r="3022">
      <c r="A3022" s="11" t="str">
        <f>IFERROR(__xludf.DUMMYFUNCTION("""COMPUTED_VALUE"""),"AQY-7732")</f>
        <v>AQY-7732</v>
      </c>
    </row>
    <row r="3023">
      <c r="A3023" s="11" t="str">
        <f>IFERROR(__xludf.DUMMYFUNCTION("""COMPUTED_VALUE"""),"AQY-7557")</f>
        <v>AQY-7557</v>
      </c>
    </row>
    <row r="3024">
      <c r="A3024" s="11" t="str">
        <f>IFERROR(__xludf.DUMMYFUNCTION("""COMPUTED_VALUE"""),"AQY-7307")</f>
        <v>AQY-7307</v>
      </c>
    </row>
    <row r="3025">
      <c r="A3025" s="11" t="str">
        <f>IFERROR(__xludf.DUMMYFUNCTION("""COMPUTED_VALUE"""),"AQY-6379")</f>
        <v>AQY-6379</v>
      </c>
    </row>
    <row r="3026">
      <c r="A3026" s="11" t="str">
        <f>IFERROR(__xludf.DUMMYFUNCTION("""COMPUTED_VALUE"""),"AQY-5739")</f>
        <v>AQY-5739</v>
      </c>
    </row>
    <row r="3027">
      <c r="A3027" s="11" t="str">
        <f>IFERROR(__xludf.DUMMYFUNCTION("""COMPUTED_VALUE"""),"AQX-3193")</f>
        <v>AQX-3193</v>
      </c>
    </row>
    <row r="3028">
      <c r="A3028" s="11" t="str">
        <f>IFERROR(__xludf.DUMMYFUNCTION("""COMPUTED_VALUE"""),"AQX-0011")</f>
        <v>AQX-0011</v>
      </c>
    </row>
    <row r="3029">
      <c r="A3029" s="11" t="str">
        <f>IFERROR(__xludf.DUMMYFUNCTION("""COMPUTED_VALUE"""),"AQW-8399")</f>
        <v>AQW-8399</v>
      </c>
    </row>
    <row r="3030">
      <c r="A3030" s="11" t="str">
        <f>IFERROR(__xludf.DUMMYFUNCTION("""COMPUTED_VALUE"""),"AQW-6036")</f>
        <v>AQW-6036</v>
      </c>
    </row>
    <row r="3031">
      <c r="A3031" s="11" t="str">
        <f>IFERROR(__xludf.DUMMYFUNCTION("""COMPUTED_VALUE"""),"AQW-5628")</f>
        <v>AQW-5628</v>
      </c>
    </row>
    <row r="3032">
      <c r="A3032" s="11" t="str">
        <f>IFERROR(__xludf.DUMMYFUNCTION("""COMPUTED_VALUE"""),"AQV-8781")</f>
        <v>AQV-8781</v>
      </c>
    </row>
    <row r="3033">
      <c r="A3033" s="11" t="str">
        <f>IFERROR(__xludf.DUMMYFUNCTION("""COMPUTED_VALUE"""),"AQV-0355")</f>
        <v>AQV-0355</v>
      </c>
    </row>
    <row r="3034">
      <c r="A3034" s="11" t="str">
        <f>IFERROR(__xludf.DUMMYFUNCTION("""COMPUTED_VALUE"""),"AQU-7128")</f>
        <v>AQU-7128</v>
      </c>
    </row>
    <row r="3035">
      <c r="A3035" s="12" t="str">
        <f>IFERROR(__xludf.DUMMYFUNCTION("""COMPUTED_VALUE"""),"AQU-3757")</f>
        <v>AQU-3757</v>
      </c>
    </row>
    <row r="3036">
      <c r="A3036" s="11" t="str">
        <f>IFERROR(__xludf.DUMMYFUNCTION("""COMPUTED_VALUE"""),"AQT-7691")</f>
        <v>AQT-7691</v>
      </c>
    </row>
    <row r="3037">
      <c r="A3037" s="11" t="str">
        <f>IFERROR(__xludf.DUMMYFUNCTION("""COMPUTED_VALUE"""),"AQT-0508")</f>
        <v>AQT-0508</v>
      </c>
    </row>
    <row r="3038">
      <c r="A3038" s="11" t="str">
        <f>IFERROR(__xludf.DUMMYFUNCTION("""COMPUTED_VALUE"""),"AQS-9068")</f>
        <v>AQS-9068</v>
      </c>
    </row>
    <row r="3039">
      <c r="A3039" s="11" t="str">
        <f>IFERROR(__xludf.DUMMYFUNCTION("""COMPUTED_VALUE"""),"AQS-8585")</f>
        <v>AQS-8585</v>
      </c>
    </row>
    <row r="3040">
      <c r="A3040" s="11" t="str">
        <f>IFERROR(__xludf.DUMMYFUNCTION("""COMPUTED_VALUE"""),"AQR-6510")</f>
        <v>AQR-6510</v>
      </c>
    </row>
    <row r="3041">
      <c r="A3041" s="11" t="str">
        <f>IFERROR(__xludf.DUMMYFUNCTION("""COMPUTED_VALUE"""),"AQR-6262")</f>
        <v>AQR-6262</v>
      </c>
    </row>
    <row r="3042">
      <c r="A3042" s="11" t="str">
        <f>IFERROR(__xludf.DUMMYFUNCTION("""COMPUTED_VALUE"""),"AQR-1727")</f>
        <v>AQR-1727</v>
      </c>
    </row>
    <row r="3043">
      <c r="A3043" s="11" t="str">
        <f>IFERROR(__xludf.DUMMYFUNCTION("""COMPUTED_VALUE"""),"AQR-1106")</f>
        <v>AQR-1106</v>
      </c>
    </row>
    <row r="3044">
      <c r="A3044" s="11" t="str">
        <f>IFERROR(__xludf.DUMMYFUNCTION("""COMPUTED_VALUE"""),"AQQ-9388")</f>
        <v>AQQ-9388</v>
      </c>
    </row>
    <row r="3045">
      <c r="A3045" s="12" t="str">
        <f>IFERROR(__xludf.DUMMYFUNCTION("""COMPUTED_VALUE"""),"AQP-9881")</f>
        <v>AQP-9881</v>
      </c>
    </row>
    <row r="3046">
      <c r="A3046" s="11" t="str">
        <f>IFERROR(__xludf.DUMMYFUNCTION("""COMPUTED_VALUE"""),"AQP-3717")</f>
        <v>AQP-3717</v>
      </c>
    </row>
    <row r="3047">
      <c r="A3047" s="11" t="str">
        <f>IFERROR(__xludf.DUMMYFUNCTION("""COMPUTED_VALUE"""),"AQN-9127")</f>
        <v>AQN-9127</v>
      </c>
    </row>
    <row r="3048">
      <c r="A3048" s="11" t="str">
        <f>IFERROR(__xludf.DUMMYFUNCTION("""COMPUTED_VALUE"""),"AQM-8655")</f>
        <v>AQM-8655</v>
      </c>
    </row>
    <row r="3049">
      <c r="A3049" s="11" t="str">
        <f>IFERROR(__xludf.DUMMYFUNCTION("""COMPUTED_VALUE"""),"AQM-2039")</f>
        <v>AQM-2039</v>
      </c>
    </row>
    <row r="3050">
      <c r="A3050" s="11" t="str">
        <f>IFERROR(__xludf.DUMMYFUNCTION("""COMPUTED_VALUE"""),"AQL-8088")</f>
        <v>AQL-8088</v>
      </c>
    </row>
    <row r="3051">
      <c r="A3051" s="11" t="str">
        <f>IFERROR(__xludf.DUMMYFUNCTION("""COMPUTED_VALUE"""),"AQL-0025")</f>
        <v>AQL-0025</v>
      </c>
    </row>
    <row r="3052">
      <c r="A3052" s="11" t="str">
        <f>IFERROR(__xludf.DUMMYFUNCTION("""COMPUTED_VALUE"""),"AQK-9228")</f>
        <v>AQK-9228</v>
      </c>
    </row>
    <row r="3053">
      <c r="A3053" s="11" t="str">
        <f>IFERROR(__xludf.DUMMYFUNCTION("""COMPUTED_VALUE"""),"AQJ-6601")</f>
        <v>AQJ-6601</v>
      </c>
    </row>
    <row r="3054">
      <c r="A3054" s="11" t="str">
        <f>IFERROR(__xludf.DUMMYFUNCTION("""COMPUTED_VALUE"""),"AQJ-3176")</f>
        <v>AQJ-3176</v>
      </c>
    </row>
    <row r="3055">
      <c r="A3055" s="11" t="str">
        <f>IFERROR(__xludf.DUMMYFUNCTION("""COMPUTED_VALUE"""),"AQH-8770")</f>
        <v>AQH-8770</v>
      </c>
    </row>
    <row r="3056">
      <c r="A3056" s="11" t="str">
        <f>IFERROR(__xludf.DUMMYFUNCTION("""COMPUTED_VALUE"""),"AQH-6619")</f>
        <v>AQH-6619</v>
      </c>
    </row>
    <row r="3057">
      <c r="A3057" s="11" t="str">
        <f>IFERROR(__xludf.DUMMYFUNCTION("""COMPUTED_VALUE"""),"AQG-0806")</f>
        <v>AQG-0806</v>
      </c>
    </row>
    <row r="3058">
      <c r="A3058" s="11" t="str">
        <f>IFERROR(__xludf.DUMMYFUNCTION("""COMPUTED_VALUE"""),"AQF-7075")</f>
        <v>AQF-7075</v>
      </c>
    </row>
    <row r="3059">
      <c r="A3059" s="11" t="str">
        <f>IFERROR(__xludf.DUMMYFUNCTION("""COMPUTED_VALUE"""),"AQF-5110")</f>
        <v>AQF-5110</v>
      </c>
    </row>
    <row r="3060">
      <c r="A3060" s="11" t="str">
        <f>IFERROR(__xludf.DUMMYFUNCTION("""COMPUTED_VALUE"""),"AQF-3030")</f>
        <v>AQF-3030</v>
      </c>
    </row>
    <row r="3061">
      <c r="A3061" s="11" t="str">
        <f>IFERROR(__xludf.DUMMYFUNCTION("""COMPUTED_VALUE"""),"AQF-0710")</f>
        <v>AQF-0710</v>
      </c>
    </row>
    <row r="3062">
      <c r="A3062" s="11" t="str">
        <f>IFERROR(__xludf.DUMMYFUNCTION("""COMPUTED_VALUE"""),"AQC-7552")</f>
        <v>AQC-7552</v>
      </c>
    </row>
    <row r="3063">
      <c r="A3063" s="11" t="str">
        <f>IFERROR(__xludf.DUMMYFUNCTION("""COMPUTED_VALUE"""),"AQC-6530")</f>
        <v>AQC-6530</v>
      </c>
    </row>
    <row r="3064">
      <c r="A3064" s="11" t="str">
        <f>IFERROR(__xludf.DUMMYFUNCTION("""COMPUTED_VALUE"""),"AQC-6108")</f>
        <v>AQC-6108</v>
      </c>
    </row>
    <row r="3065">
      <c r="A3065" s="11" t="str">
        <f>IFERROR(__xludf.DUMMYFUNCTION("""COMPUTED_VALUE"""),"AQC-3752")</f>
        <v>AQC-3752</v>
      </c>
    </row>
    <row r="3066">
      <c r="A3066" s="11" t="str">
        <f>IFERROR(__xludf.DUMMYFUNCTION("""COMPUTED_VALUE"""),"AQC-0826")</f>
        <v>AQC-0826</v>
      </c>
    </row>
    <row r="3067">
      <c r="A3067" s="11" t="str">
        <f>IFERROR(__xludf.DUMMYFUNCTION("""COMPUTED_VALUE"""),"AQA-2889")</f>
        <v>AQA-2889</v>
      </c>
    </row>
    <row r="3068">
      <c r="A3068" s="11" t="str">
        <f>IFERROR(__xludf.DUMMYFUNCTION("""COMPUTED_VALUE"""),"APX-3378")</f>
        <v>APX-3378</v>
      </c>
    </row>
    <row r="3069">
      <c r="A3069" s="11" t="str">
        <f>IFERROR(__xludf.DUMMYFUNCTION("""COMPUTED_VALUE"""),"APW-7781")</f>
        <v>APW-7781</v>
      </c>
    </row>
    <row r="3070">
      <c r="A3070" s="11" t="str">
        <f>IFERROR(__xludf.DUMMYFUNCTION("""COMPUTED_VALUE"""),"APW-6991")</f>
        <v>APW-6991</v>
      </c>
    </row>
    <row r="3071">
      <c r="A3071" s="11" t="str">
        <f>IFERROR(__xludf.DUMMYFUNCTION("""COMPUTED_VALUE"""),"APW-6167")</f>
        <v>APW-6167</v>
      </c>
    </row>
    <row r="3072">
      <c r="A3072" s="11" t="str">
        <f>IFERROR(__xludf.DUMMYFUNCTION("""COMPUTED_VALUE"""),"APW-3188")</f>
        <v>APW-3188</v>
      </c>
    </row>
    <row r="3073">
      <c r="A3073" s="11" t="str">
        <f>IFERROR(__xludf.DUMMYFUNCTION("""COMPUTED_VALUE"""),"APW-2951")</f>
        <v>APW-2951</v>
      </c>
    </row>
    <row r="3074">
      <c r="A3074" s="11" t="str">
        <f>IFERROR(__xludf.DUMMYFUNCTION("""COMPUTED_VALUE"""),"APW-1358")</f>
        <v>APW-1358</v>
      </c>
    </row>
    <row r="3075">
      <c r="A3075" s="11" t="str">
        <f>IFERROR(__xludf.DUMMYFUNCTION("""COMPUTED_VALUE"""),"APV-7129")</f>
        <v>APV-7129</v>
      </c>
    </row>
    <row r="3076">
      <c r="A3076" s="11" t="str">
        <f>IFERROR(__xludf.DUMMYFUNCTION("""COMPUTED_VALUE"""),"APV-7013")</f>
        <v>APV-7013</v>
      </c>
    </row>
    <row r="3077">
      <c r="A3077" s="11" t="str">
        <f>IFERROR(__xludf.DUMMYFUNCTION("""COMPUTED_VALUE"""),"APV-3680")</f>
        <v>APV-3680</v>
      </c>
    </row>
    <row r="3078">
      <c r="A3078" s="11" t="str">
        <f>IFERROR(__xludf.DUMMYFUNCTION("""COMPUTED_VALUE"""),"APV-0578")</f>
        <v>APV-0578</v>
      </c>
    </row>
    <row r="3079">
      <c r="A3079" s="11" t="str">
        <f>IFERROR(__xludf.DUMMYFUNCTION("""COMPUTED_VALUE"""),"APU-0757")</f>
        <v>APU-0757</v>
      </c>
    </row>
    <row r="3080">
      <c r="A3080" s="11" t="str">
        <f>IFERROR(__xludf.DUMMYFUNCTION("""COMPUTED_VALUE"""),"APT-7776")</f>
        <v>APT-7776</v>
      </c>
    </row>
    <row r="3081">
      <c r="A3081" s="11" t="str">
        <f>IFERROR(__xludf.DUMMYFUNCTION("""COMPUTED_VALUE"""),"APS-9275")</f>
        <v>APS-9275</v>
      </c>
    </row>
    <row r="3082">
      <c r="A3082" s="11" t="str">
        <f>IFERROR(__xludf.DUMMYFUNCTION("""COMPUTED_VALUE"""),"APS-0662")</f>
        <v>APS-0662</v>
      </c>
    </row>
    <row r="3083">
      <c r="A3083" s="11" t="str">
        <f>IFERROR(__xludf.DUMMYFUNCTION("""COMPUTED_VALUE"""),"APR-8912")</f>
        <v>APR-8912</v>
      </c>
    </row>
    <row r="3084">
      <c r="A3084" s="11" t="str">
        <f>IFERROR(__xludf.DUMMYFUNCTION("""COMPUTED_VALUE"""),"APR-1661")</f>
        <v>APR-1661</v>
      </c>
    </row>
    <row r="3085">
      <c r="A3085" s="11" t="str">
        <f>IFERROR(__xludf.DUMMYFUNCTION("""COMPUTED_VALUE"""),"APQ-2888")</f>
        <v>APQ-2888</v>
      </c>
    </row>
    <row r="3086">
      <c r="A3086" s="11" t="str">
        <f>IFERROR(__xludf.DUMMYFUNCTION("""COMPUTED_VALUE"""),"APP-8186")</f>
        <v>APP-8186</v>
      </c>
    </row>
    <row r="3087">
      <c r="A3087" s="11" t="str">
        <f>IFERROR(__xludf.DUMMYFUNCTION("""COMPUTED_VALUE"""),"APN-8610")</f>
        <v>APN-8610</v>
      </c>
    </row>
    <row r="3088">
      <c r="A3088" s="11" t="str">
        <f>IFERROR(__xludf.DUMMYFUNCTION("""COMPUTED_VALUE"""),"APN-5978")</f>
        <v>APN-5978</v>
      </c>
    </row>
    <row r="3089">
      <c r="A3089" s="11" t="str">
        <f>IFERROR(__xludf.DUMMYFUNCTION("""COMPUTED_VALUE"""),"APN-2117")</f>
        <v>APN-2117</v>
      </c>
    </row>
    <row r="3090">
      <c r="A3090" s="11" t="str">
        <f>IFERROR(__xludf.DUMMYFUNCTION("""COMPUTED_VALUE"""),"APN-0809")</f>
        <v>APN-0809</v>
      </c>
    </row>
    <row r="3091">
      <c r="A3091" s="11" t="str">
        <f>IFERROR(__xludf.DUMMYFUNCTION("""COMPUTED_VALUE"""),"APM-7926")</f>
        <v>APM-7926</v>
      </c>
    </row>
    <row r="3092">
      <c r="A3092" s="11" t="str">
        <f>IFERROR(__xludf.DUMMYFUNCTION("""COMPUTED_VALUE"""),"APM-7889")</f>
        <v>APM-7889</v>
      </c>
    </row>
    <row r="3093">
      <c r="A3093" s="11" t="str">
        <f>IFERROR(__xludf.DUMMYFUNCTION("""COMPUTED_VALUE"""),"APM-6929")</f>
        <v>APM-6929</v>
      </c>
    </row>
    <row r="3094">
      <c r="A3094" s="11" t="str">
        <f>IFERROR(__xludf.DUMMYFUNCTION("""COMPUTED_VALUE"""),"APM-5583")</f>
        <v>APM-5583</v>
      </c>
    </row>
    <row r="3095">
      <c r="A3095" s="11" t="str">
        <f>IFERROR(__xludf.DUMMYFUNCTION("""COMPUTED_VALUE"""),"APM-1591")</f>
        <v>APM-1591</v>
      </c>
    </row>
    <row r="3096">
      <c r="A3096" s="11" t="str">
        <f>IFERROR(__xludf.DUMMYFUNCTION("""COMPUTED_VALUE"""),"APM-0712")</f>
        <v>APM-0712</v>
      </c>
    </row>
    <row r="3097">
      <c r="A3097" s="11" t="str">
        <f>IFERROR(__xludf.DUMMYFUNCTION("""COMPUTED_VALUE"""),"APM-0306")</f>
        <v>APM-0306</v>
      </c>
    </row>
    <row r="3098">
      <c r="A3098" s="11" t="str">
        <f>IFERROR(__xludf.DUMMYFUNCTION("""COMPUTED_VALUE"""),"APL-9092")</f>
        <v>APL-9092</v>
      </c>
    </row>
    <row r="3099">
      <c r="A3099" s="11" t="str">
        <f>IFERROR(__xludf.DUMMYFUNCTION("""COMPUTED_VALUE"""),"APL-8197")</f>
        <v>APL-8197</v>
      </c>
    </row>
    <row r="3100">
      <c r="A3100" s="11" t="str">
        <f>IFERROR(__xludf.DUMMYFUNCTION("""COMPUTED_VALUE"""),"APL-1021")</f>
        <v>APL-1021</v>
      </c>
    </row>
    <row r="3101">
      <c r="A3101" s="11" t="str">
        <f>IFERROR(__xludf.DUMMYFUNCTION("""COMPUTED_VALUE"""),"APJ-0800")</f>
        <v>APJ-0800</v>
      </c>
    </row>
    <row r="3102">
      <c r="A3102" s="11" t="str">
        <f>IFERROR(__xludf.DUMMYFUNCTION("""COMPUTED_VALUE"""),"APH-8299")</f>
        <v>APH-8299</v>
      </c>
    </row>
    <row r="3103">
      <c r="A3103" s="11" t="str">
        <f>IFERROR(__xludf.DUMMYFUNCTION("""COMPUTED_VALUE"""),"APH-1687")</f>
        <v>APH-1687</v>
      </c>
    </row>
    <row r="3104">
      <c r="A3104" s="11" t="str">
        <f>IFERROR(__xludf.DUMMYFUNCTION("""COMPUTED_VALUE"""),"APG-7185")</f>
        <v>APG-7185</v>
      </c>
    </row>
    <row r="3105">
      <c r="A3105" s="11" t="str">
        <f>IFERROR(__xludf.DUMMYFUNCTION("""COMPUTED_VALUE"""),"APG-6522")</f>
        <v>APG-6522</v>
      </c>
    </row>
    <row r="3106">
      <c r="A3106" s="11" t="str">
        <f>IFERROR(__xludf.DUMMYFUNCTION("""COMPUTED_VALUE"""),"APG-1292")</f>
        <v>APG-1292</v>
      </c>
    </row>
    <row r="3107">
      <c r="A3107" s="11" t="str">
        <f>IFERROR(__xludf.DUMMYFUNCTION("""COMPUTED_VALUE"""),"APF-3837")</f>
        <v>APF-3837</v>
      </c>
    </row>
    <row r="3108">
      <c r="A3108" s="11" t="str">
        <f>IFERROR(__xludf.DUMMYFUNCTION("""COMPUTED_VALUE"""),"APD-1153")</f>
        <v>APD-1153</v>
      </c>
    </row>
    <row r="3109">
      <c r="A3109" s="11" t="str">
        <f>IFERROR(__xludf.DUMMYFUNCTION("""COMPUTED_VALUE"""),"APC-9286")</f>
        <v>APC-9286</v>
      </c>
    </row>
    <row r="3110">
      <c r="A3110" s="11" t="str">
        <f>IFERROR(__xludf.DUMMYFUNCTION("""COMPUTED_VALUE"""),"APC-6770")</f>
        <v>APC-6770</v>
      </c>
    </row>
    <row r="3111">
      <c r="A3111" s="11" t="str">
        <f>IFERROR(__xludf.DUMMYFUNCTION("""COMPUTED_VALUE"""),"APB-9613")</f>
        <v>APB-9613</v>
      </c>
    </row>
    <row r="3112">
      <c r="A3112" s="11" t="str">
        <f>IFERROR(__xludf.DUMMYFUNCTION("""COMPUTED_VALUE"""),"APB-9379")</f>
        <v>APB-9379</v>
      </c>
    </row>
    <row r="3113">
      <c r="A3113" s="11" t="str">
        <f>IFERROR(__xludf.DUMMYFUNCTION("""COMPUTED_VALUE"""),"APB-5538")</f>
        <v>APB-5538</v>
      </c>
    </row>
    <row r="3114">
      <c r="A3114" s="11" t="str">
        <f>IFERROR(__xludf.DUMMYFUNCTION("""COMPUTED_VALUE"""),"APB-5077")</f>
        <v>APB-5077</v>
      </c>
    </row>
    <row r="3115">
      <c r="A3115" s="11" t="str">
        <f>IFERROR(__xludf.DUMMYFUNCTION("""COMPUTED_VALUE"""),"APB-3503")</f>
        <v>APB-3503</v>
      </c>
    </row>
    <row r="3116">
      <c r="A3116" s="11" t="str">
        <f>IFERROR(__xludf.DUMMYFUNCTION("""COMPUTED_VALUE"""),"APB-3197")</f>
        <v>APB-3197</v>
      </c>
    </row>
    <row r="3117">
      <c r="A3117" s="12" t="str">
        <f>IFERROR(__xludf.DUMMYFUNCTION("""COMPUTED_VALUE"""),"APB-2020")</f>
        <v>APB-2020</v>
      </c>
    </row>
    <row r="3118">
      <c r="A3118" s="12" t="str">
        <f>IFERROR(__xludf.DUMMYFUNCTION("""COMPUTED_VALUE"""),"APB-1836")</f>
        <v>APB-1836</v>
      </c>
    </row>
    <row r="3119">
      <c r="A3119" s="11" t="str">
        <f>IFERROR(__xludf.DUMMYFUNCTION("""COMPUTED_VALUE"""),"APB-0657")</f>
        <v>APB-0657</v>
      </c>
    </row>
    <row r="3120">
      <c r="A3120" s="11" t="str">
        <f>IFERROR(__xludf.DUMMYFUNCTION("""COMPUTED_VALUE"""),"ANZ-9280")</f>
        <v>ANZ-9280</v>
      </c>
    </row>
    <row r="3121">
      <c r="A3121" s="11" t="str">
        <f>IFERROR(__xludf.DUMMYFUNCTION("""COMPUTED_VALUE"""),"ANX-9891")</f>
        <v>ANX-9891</v>
      </c>
    </row>
    <row r="3122">
      <c r="A3122" s="11" t="str">
        <f>IFERROR(__xludf.DUMMYFUNCTION("""COMPUTED_VALUE"""),"ANX-0877")</f>
        <v>ANX-0877</v>
      </c>
    </row>
    <row r="3123">
      <c r="A3123" s="11" t="str">
        <f>IFERROR(__xludf.DUMMYFUNCTION("""COMPUTED_VALUE"""),"ANW-9177")</f>
        <v>ANW-9177</v>
      </c>
    </row>
    <row r="3124">
      <c r="A3124" s="11" t="str">
        <f>IFERROR(__xludf.DUMMYFUNCTION("""COMPUTED_VALUE"""),"ANW-7206")</f>
        <v>ANW-7206</v>
      </c>
    </row>
    <row r="3125">
      <c r="A3125" s="11" t="str">
        <f>IFERROR(__xludf.DUMMYFUNCTION("""COMPUTED_VALUE"""),"ANW-7088")</f>
        <v>ANW-7088</v>
      </c>
    </row>
    <row r="3126">
      <c r="A3126" s="11" t="str">
        <f>IFERROR(__xludf.DUMMYFUNCTION("""COMPUTED_VALUE"""),"ANW-6377")</f>
        <v>ANW-6377</v>
      </c>
    </row>
    <row r="3127">
      <c r="A3127" s="11" t="str">
        <f>IFERROR(__xludf.DUMMYFUNCTION("""COMPUTED_VALUE"""),"ANW-3920")</f>
        <v>ANW-3920</v>
      </c>
    </row>
    <row r="3128">
      <c r="A3128" s="11" t="str">
        <f>IFERROR(__xludf.DUMMYFUNCTION("""COMPUTED_VALUE"""),"ANV-9362")</f>
        <v>ANV-9362</v>
      </c>
    </row>
    <row r="3129">
      <c r="A3129" s="11" t="str">
        <f>IFERROR(__xludf.DUMMYFUNCTION("""COMPUTED_VALUE"""),"ANV-0189")</f>
        <v>ANV-0189</v>
      </c>
    </row>
    <row r="3130">
      <c r="A3130" s="11" t="str">
        <f>IFERROR(__xludf.DUMMYFUNCTION("""COMPUTED_VALUE"""),"ANU-8616")</f>
        <v>ANU-8616</v>
      </c>
    </row>
    <row r="3131">
      <c r="A3131" s="11" t="str">
        <f>IFERROR(__xludf.DUMMYFUNCTION("""COMPUTED_VALUE"""),"ANU-6766")</f>
        <v>ANU-6766</v>
      </c>
    </row>
    <row r="3132">
      <c r="A3132" s="11" t="str">
        <f>IFERROR(__xludf.DUMMYFUNCTION("""COMPUTED_VALUE"""),"ANU-6032")</f>
        <v>ANU-6032</v>
      </c>
    </row>
    <row r="3133">
      <c r="A3133" s="11" t="str">
        <f>IFERROR(__xludf.DUMMYFUNCTION("""COMPUTED_VALUE"""),"ANU-5222")</f>
        <v>ANU-5222</v>
      </c>
    </row>
    <row r="3134">
      <c r="A3134" s="11" t="str">
        <f>IFERROR(__xludf.DUMMYFUNCTION("""COMPUTED_VALUE"""),"ANU-0516")</f>
        <v>ANU-0516</v>
      </c>
    </row>
    <row r="3135">
      <c r="A3135" s="11" t="str">
        <f>IFERROR(__xludf.DUMMYFUNCTION("""COMPUTED_VALUE"""),"ANS-8138")</f>
        <v>ANS-8138</v>
      </c>
    </row>
    <row r="3136">
      <c r="A3136" s="11" t="str">
        <f>IFERROR(__xludf.DUMMYFUNCTION("""COMPUTED_VALUE"""),"ANS-7717")</f>
        <v>ANS-7717</v>
      </c>
    </row>
    <row r="3137">
      <c r="A3137" s="11" t="str">
        <f>IFERROR(__xludf.DUMMYFUNCTION("""COMPUTED_VALUE"""),"ANS-6111")</f>
        <v>ANS-6111</v>
      </c>
    </row>
    <row r="3138">
      <c r="A3138" s="11" t="str">
        <f>IFERROR(__xludf.DUMMYFUNCTION("""COMPUTED_VALUE"""),"ANS-2732")</f>
        <v>ANS-2732</v>
      </c>
    </row>
    <row r="3139">
      <c r="A3139" s="11" t="str">
        <f>IFERROR(__xludf.DUMMYFUNCTION("""COMPUTED_VALUE"""),"ANS-2331")</f>
        <v>ANS-2331</v>
      </c>
    </row>
    <row r="3140">
      <c r="A3140" s="11" t="str">
        <f>IFERROR(__xludf.DUMMYFUNCTION("""COMPUTED_VALUE"""),"ANS-0379")</f>
        <v>ANS-0379</v>
      </c>
    </row>
    <row r="3141">
      <c r="A3141" s="11" t="str">
        <f>IFERROR(__xludf.DUMMYFUNCTION("""COMPUTED_VALUE"""),"ANQ-9720")</f>
        <v>ANQ-9720</v>
      </c>
    </row>
    <row r="3142">
      <c r="A3142" s="11" t="str">
        <f>IFERROR(__xludf.DUMMYFUNCTION("""COMPUTED_VALUE"""),"ANQ-3876")</f>
        <v>ANQ-3876</v>
      </c>
    </row>
    <row r="3143">
      <c r="A3143" s="11" t="str">
        <f>IFERROR(__xludf.DUMMYFUNCTION("""COMPUTED_VALUE"""),"ANQ-0323")</f>
        <v>ANQ-0323</v>
      </c>
    </row>
    <row r="3144">
      <c r="A3144" s="11" t="str">
        <f>IFERROR(__xludf.DUMMYFUNCTION("""COMPUTED_VALUE"""),"ANP-9832")</f>
        <v>ANP-9832</v>
      </c>
    </row>
    <row r="3145">
      <c r="A3145" s="11" t="str">
        <f>IFERROR(__xludf.DUMMYFUNCTION("""COMPUTED_VALUE"""),"ANP-5871")</f>
        <v>ANP-5871</v>
      </c>
    </row>
    <row r="3146">
      <c r="A3146" s="11" t="str">
        <f>IFERROR(__xludf.DUMMYFUNCTION("""COMPUTED_VALUE"""),"ANN-7988")</f>
        <v>ANN-7988</v>
      </c>
    </row>
    <row r="3147">
      <c r="A3147" s="11" t="str">
        <f>IFERROR(__xludf.DUMMYFUNCTION("""COMPUTED_VALUE"""),"ANL-7098")</f>
        <v>ANL-7098</v>
      </c>
    </row>
    <row r="3148">
      <c r="A3148" s="11" t="str">
        <f>IFERROR(__xludf.DUMMYFUNCTION("""COMPUTED_VALUE"""),"ANL-5286")</f>
        <v>ANL-5286</v>
      </c>
    </row>
    <row r="3149">
      <c r="A3149" s="11" t="str">
        <f>IFERROR(__xludf.DUMMYFUNCTION("""COMPUTED_VALUE"""),"ANL-0317")</f>
        <v>ANL-0317</v>
      </c>
    </row>
    <row r="3150">
      <c r="A3150" s="11" t="str">
        <f>IFERROR(__xludf.DUMMYFUNCTION("""COMPUTED_VALUE"""),"ANK-5168")</f>
        <v>ANK-5168</v>
      </c>
    </row>
    <row r="3151">
      <c r="A3151" s="11" t="str">
        <f>IFERROR(__xludf.DUMMYFUNCTION("""COMPUTED_VALUE"""),"ANJ-5302")</f>
        <v>ANJ-5302</v>
      </c>
    </row>
    <row r="3152">
      <c r="A3152" s="11" t="str">
        <f>IFERROR(__xludf.DUMMYFUNCTION("""COMPUTED_VALUE"""),"ANG-2699")</f>
        <v>ANG-2699</v>
      </c>
    </row>
    <row r="3153">
      <c r="A3153" s="11" t="str">
        <f>IFERROR(__xludf.DUMMYFUNCTION("""COMPUTED_VALUE"""),"ANF-9161")</f>
        <v>ANF-9161</v>
      </c>
    </row>
    <row r="3154">
      <c r="A3154" s="11" t="str">
        <f>IFERROR(__xludf.DUMMYFUNCTION("""COMPUTED_VALUE"""),"ANF-6599")</f>
        <v>ANF-6599</v>
      </c>
    </row>
    <row r="3155">
      <c r="A3155" s="11" t="str">
        <f>IFERROR(__xludf.DUMMYFUNCTION("""COMPUTED_VALUE"""),"ANF-5621")</f>
        <v>ANF-5621</v>
      </c>
    </row>
    <row r="3156">
      <c r="A3156" s="11" t="str">
        <f>IFERROR(__xludf.DUMMYFUNCTION("""COMPUTED_VALUE"""),"ANE-5616")</f>
        <v>ANE-5616</v>
      </c>
    </row>
    <row r="3157">
      <c r="A3157" s="11" t="str">
        <f>IFERROR(__xludf.DUMMYFUNCTION("""COMPUTED_VALUE"""),"AND-9697")</f>
        <v>AND-9697</v>
      </c>
    </row>
    <row r="3158">
      <c r="A3158" s="11" t="str">
        <f>IFERROR(__xludf.DUMMYFUNCTION("""COMPUTED_VALUE"""),"AND-7979")</f>
        <v>AND-7979</v>
      </c>
    </row>
    <row r="3159">
      <c r="A3159" s="11" t="str">
        <f>IFERROR(__xludf.DUMMYFUNCTION("""COMPUTED_VALUE"""),"ANC-9103")</f>
        <v>ANC-9103</v>
      </c>
    </row>
    <row r="3160">
      <c r="A3160" s="12" t="str">
        <f>IFERROR(__xludf.DUMMYFUNCTION("""COMPUTED_VALUE"""),"ANC-1168")</f>
        <v>ANC-1168</v>
      </c>
    </row>
    <row r="3161">
      <c r="A3161" s="11" t="str">
        <f>IFERROR(__xludf.DUMMYFUNCTION("""COMPUTED_VALUE"""),"ANB-2822")</f>
        <v>ANB-2822</v>
      </c>
    </row>
    <row r="3162">
      <c r="A3162" s="11" t="str">
        <f>IFERROR(__xludf.DUMMYFUNCTION("""COMPUTED_VALUE"""),"ANA-8518")</f>
        <v>ANA-8518</v>
      </c>
    </row>
    <row r="3163">
      <c r="A3163" s="11" t="str">
        <f>IFERROR(__xludf.DUMMYFUNCTION("""COMPUTED_VALUE"""),"ANA-1219")</f>
        <v>ANA-1219</v>
      </c>
    </row>
    <row r="3164">
      <c r="A3164" s="11" t="str">
        <f>IFERROR(__xludf.DUMMYFUNCTION("""COMPUTED_VALUE"""),"AMY-0636")</f>
        <v>AMY-0636</v>
      </c>
    </row>
    <row r="3165">
      <c r="A3165" s="11" t="str">
        <f>IFERROR(__xludf.DUMMYFUNCTION("""COMPUTED_VALUE"""),"AMX-3879")</f>
        <v>AMX-3879</v>
      </c>
    </row>
    <row r="3166">
      <c r="A3166" s="11" t="str">
        <f>IFERROR(__xludf.DUMMYFUNCTION("""COMPUTED_VALUE"""),"AMX-1217")</f>
        <v>AMX-1217</v>
      </c>
    </row>
    <row r="3167">
      <c r="A3167" s="11" t="str">
        <f>IFERROR(__xludf.DUMMYFUNCTION("""COMPUTED_VALUE"""),"AMW-1105")</f>
        <v>AMW-1105</v>
      </c>
    </row>
    <row r="3168">
      <c r="A3168" s="11" t="str">
        <f>IFERROR(__xludf.DUMMYFUNCTION("""COMPUTED_VALUE"""),"AMV-8153")</f>
        <v>AMV-8153</v>
      </c>
    </row>
    <row r="3169">
      <c r="A3169" s="11" t="str">
        <f>IFERROR(__xludf.DUMMYFUNCTION("""COMPUTED_VALUE"""),"AMV-3882")</f>
        <v>AMV-3882</v>
      </c>
    </row>
    <row r="3170">
      <c r="A3170" s="11" t="str">
        <f>IFERROR(__xludf.DUMMYFUNCTION("""COMPUTED_VALUE"""),"AMV-0899")</f>
        <v>AMV-0899</v>
      </c>
    </row>
    <row r="3171">
      <c r="A3171" s="11" t="str">
        <f>IFERROR(__xludf.DUMMYFUNCTION("""COMPUTED_VALUE"""),"AMS-8928")</f>
        <v>AMS-8928</v>
      </c>
    </row>
    <row r="3172">
      <c r="A3172" s="11" t="str">
        <f>IFERROR(__xludf.DUMMYFUNCTION("""COMPUTED_VALUE"""),"AMS-6319")</f>
        <v>AMS-6319</v>
      </c>
    </row>
    <row r="3173">
      <c r="A3173" s="11" t="str">
        <f>IFERROR(__xludf.DUMMYFUNCTION("""COMPUTED_VALUE"""),"AMR-6593")</f>
        <v>AMR-6593</v>
      </c>
    </row>
    <row r="3174">
      <c r="A3174" s="11" t="str">
        <f>IFERROR(__xludf.DUMMYFUNCTION("""COMPUTED_VALUE"""),"AMR-5011")</f>
        <v>AMR-5011</v>
      </c>
    </row>
    <row r="3175">
      <c r="A3175" s="11" t="str">
        <f>IFERROR(__xludf.DUMMYFUNCTION("""COMPUTED_VALUE"""),"AMQ-0377")</f>
        <v>AMQ-0377</v>
      </c>
    </row>
    <row r="3176">
      <c r="A3176" s="11" t="str">
        <f>IFERROR(__xludf.DUMMYFUNCTION("""COMPUTED_VALUE"""),"AMQ-0328")</f>
        <v>AMQ-0328</v>
      </c>
    </row>
    <row r="3177">
      <c r="A3177" s="11" t="str">
        <f>IFERROR(__xludf.DUMMYFUNCTION("""COMPUTED_VALUE"""),"AMP-7070")</f>
        <v>AMP-7070</v>
      </c>
    </row>
    <row r="3178">
      <c r="A3178" s="11" t="str">
        <f>IFERROR(__xludf.DUMMYFUNCTION("""COMPUTED_VALUE"""),"AMP-2783")</f>
        <v>AMP-2783</v>
      </c>
    </row>
    <row r="3179">
      <c r="A3179" s="11" t="str">
        <f>IFERROR(__xludf.DUMMYFUNCTION("""COMPUTED_VALUE"""),"AMN-0507")</f>
        <v>AMN-0507</v>
      </c>
    </row>
    <row r="3180">
      <c r="A3180" s="11" t="str">
        <f>IFERROR(__xludf.DUMMYFUNCTION("""COMPUTED_VALUE"""),"AMN-0172")</f>
        <v>AMN-0172</v>
      </c>
    </row>
    <row r="3181">
      <c r="A3181" s="11" t="str">
        <f>IFERROR(__xludf.DUMMYFUNCTION("""COMPUTED_VALUE"""),"AML-9007")</f>
        <v>AML-9007</v>
      </c>
    </row>
    <row r="3182">
      <c r="A3182" s="11" t="str">
        <f>IFERROR(__xludf.DUMMYFUNCTION("""COMPUTED_VALUE"""),"AML-5867")</f>
        <v>AML-5867</v>
      </c>
    </row>
    <row r="3183">
      <c r="A3183" s="11" t="str">
        <f>IFERROR(__xludf.DUMMYFUNCTION("""COMPUTED_VALUE"""),"AML-5093")</f>
        <v>AML-5093</v>
      </c>
    </row>
    <row r="3184">
      <c r="A3184" s="11" t="str">
        <f>IFERROR(__xludf.DUMMYFUNCTION("""COMPUTED_VALUE"""),"AML-3728")</f>
        <v>AML-3728</v>
      </c>
    </row>
    <row r="3185">
      <c r="A3185" s="11" t="str">
        <f>IFERROR(__xludf.DUMMYFUNCTION("""COMPUTED_VALUE"""),"AML-1559")</f>
        <v>AML-1559</v>
      </c>
    </row>
    <row r="3186">
      <c r="A3186" s="11" t="str">
        <f>IFERROR(__xludf.DUMMYFUNCTION("""COMPUTED_VALUE"""),"AMK-6768")</f>
        <v>AMK-6768</v>
      </c>
    </row>
    <row r="3187">
      <c r="A3187" s="11" t="str">
        <f>IFERROR(__xludf.DUMMYFUNCTION("""COMPUTED_VALUE"""),"AMK-0389")</f>
        <v>AMK-0389</v>
      </c>
    </row>
    <row r="3188">
      <c r="A3188" s="11" t="str">
        <f>IFERROR(__xludf.DUMMYFUNCTION("""COMPUTED_VALUE"""),"AMH-8883")</f>
        <v>AMH-8883</v>
      </c>
    </row>
    <row r="3189">
      <c r="A3189" s="11" t="str">
        <f>IFERROR(__xludf.DUMMYFUNCTION("""COMPUTED_VALUE"""),"AMG-0095")</f>
        <v>AMG-0095</v>
      </c>
    </row>
    <row r="3190">
      <c r="A3190" s="11" t="str">
        <f>IFERROR(__xludf.DUMMYFUNCTION("""COMPUTED_VALUE"""),"AMF-8037")</f>
        <v>AMF-8037</v>
      </c>
    </row>
    <row r="3191">
      <c r="A3191" s="11" t="str">
        <f>IFERROR(__xludf.DUMMYFUNCTION("""COMPUTED_VALUE"""),"AMF-1955")</f>
        <v>AMF-1955</v>
      </c>
    </row>
    <row r="3192">
      <c r="A3192" s="11" t="str">
        <f>IFERROR(__xludf.DUMMYFUNCTION("""COMPUTED_VALUE"""),"AMC-8217")</f>
        <v>AMC-8217</v>
      </c>
    </row>
    <row r="3193">
      <c r="A3193" s="11" t="str">
        <f>IFERROR(__xludf.DUMMYFUNCTION("""COMPUTED_VALUE"""),"AMB-8566")</f>
        <v>AMB-8566</v>
      </c>
    </row>
    <row r="3194">
      <c r="A3194" s="11" t="str">
        <f>IFERROR(__xludf.DUMMYFUNCTION("""COMPUTED_VALUE"""),"AMB-2250")</f>
        <v>AMB-2250</v>
      </c>
    </row>
    <row r="3195">
      <c r="A3195" s="11" t="str">
        <f>IFERROR(__xludf.DUMMYFUNCTION("""COMPUTED_VALUE"""),"AMA-2115")</f>
        <v>AMA-2115</v>
      </c>
    </row>
    <row r="3196">
      <c r="A3196" s="11" t="str">
        <f>IFERROR(__xludf.DUMMYFUNCTION("""COMPUTED_VALUE"""),"ALZ-7261")</f>
        <v>ALZ-7261</v>
      </c>
    </row>
    <row r="3197">
      <c r="A3197" s="11" t="str">
        <f>IFERROR(__xludf.DUMMYFUNCTION("""COMPUTED_VALUE"""),"ALZ-3993")</f>
        <v>ALZ-3993</v>
      </c>
    </row>
    <row r="3198">
      <c r="A3198" s="11" t="str">
        <f>IFERROR(__xludf.DUMMYFUNCTION("""COMPUTED_VALUE"""),"ALY-6329")</f>
        <v>ALY-6329</v>
      </c>
    </row>
    <row r="3199">
      <c r="A3199" s="11" t="str">
        <f>IFERROR(__xludf.DUMMYFUNCTION("""COMPUTED_VALUE"""),"ALX-0881")</f>
        <v>ALX-0881</v>
      </c>
    </row>
    <row r="3200">
      <c r="A3200" s="11" t="str">
        <f>IFERROR(__xludf.DUMMYFUNCTION("""COMPUTED_VALUE"""),"ALW-3551")</f>
        <v>ALW-3551</v>
      </c>
    </row>
    <row r="3201">
      <c r="A3201" s="11" t="str">
        <f>IFERROR(__xludf.DUMMYFUNCTION("""COMPUTED_VALUE"""),"ALW-2658")</f>
        <v>ALW-2658</v>
      </c>
    </row>
    <row r="3202">
      <c r="A3202" s="11" t="str">
        <f>IFERROR(__xludf.DUMMYFUNCTION("""COMPUTED_VALUE"""),"ALW-0316")</f>
        <v>ALW-0316</v>
      </c>
    </row>
    <row r="3203">
      <c r="A3203" s="11" t="str">
        <f>IFERROR(__xludf.DUMMYFUNCTION("""COMPUTED_VALUE"""),"ALU-6808")</f>
        <v>ALU-6808</v>
      </c>
    </row>
    <row r="3204">
      <c r="A3204" s="11" t="str">
        <f>IFERROR(__xludf.DUMMYFUNCTION("""COMPUTED_VALUE"""),"ALU-5570")</f>
        <v>ALU-5570</v>
      </c>
    </row>
    <row r="3205">
      <c r="A3205" s="11" t="str">
        <f>IFERROR(__xludf.DUMMYFUNCTION("""COMPUTED_VALUE"""),"ALU-5569")</f>
        <v>ALU-5569</v>
      </c>
    </row>
    <row r="3206">
      <c r="A3206" s="11" t="str">
        <f>IFERROR(__xludf.DUMMYFUNCTION("""COMPUTED_VALUE"""),"ALT-2552")</f>
        <v>ALT-2552</v>
      </c>
    </row>
    <row r="3207">
      <c r="A3207" s="11" t="str">
        <f>IFERROR(__xludf.DUMMYFUNCTION("""COMPUTED_VALUE"""),"ALT-1253")</f>
        <v>ALT-1253</v>
      </c>
    </row>
    <row r="3208">
      <c r="A3208" s="11" t="str">
        <f>IFERROR(__xludf.DUMMYFUNCTION("""COMPUTED_VALUE"""),"ALT-1092")</f>
        <v>ALT-1092</v>
      </c>
    </row>
    <row r="3209">
      <c r="A3209" s="11" t="str">
        <f>IFERROR(__xludf.DUMMYFUNCTION("""COMPUTED_VALUE"""),"ALS-9923")</f>
        <v>ALS-9923</v>
      </c>
    </row>
    <row r="3210">
      <c r="A3210" s="11" t="str">
        <f>IFERROR(__xludf.DUMMYFUNCTION("""COMPUTED_VALUE"""),"ALS-3950")</f>
        <v>ALS-3950</v>
      </c>
    </row>
    <row r="3211">
      <c r="A3211" s="11" t="str">
        <f>IFERROR(__xludf.DUMMYFUNCTION("""COMPUTED_VALUE"""),"ALQ-7377")</f>
        <v>ALQ-7377</v>
      </c>
    </row>
    <row r="3212">
      <c r="A3212" s="11" t="str">
        <f>IFERROR(__xludf.DUMMYFUNCTION("""COMPUTED_VALUE"""),"ALQ-2509")</f>
        <v>ALQ-2509</v>
      </c>
    </row>
    <row r="3213">
      <c r="A3213" s="12" t="str">
        <f>IFERROR(__xludf.DUMMYFUNCTION("""COMPUTED_VALUE"""),"ALP-7998")</f>
        <v>ALP-7998</v>
      </c>
    </row>
    <row r="3214">
      <c r="A3214" s="11" t="str">
        <f>IFERROR(__xludf.DUMMYFUNCTION("""COMPUTED_VALUE"""),"ALP-5623")</f>
        <v>ALP-5623</v>
      </c>
    </row>
    <row r="3215">
      <c r="A3215" s="11" t="str">
        <f>IFERROR(__xludf.DUMMYFUNCTION("""COMPUTED_VALUE"""),"ALP-3566")</f>
        <v>ALP-3566</v>
      </c>
    </row>
    <row r="3216">
      <c r="A3216" s="11" t="str">
        <f>IFERROR(__xludf.DUMMYFUNCTION("""COMPUTED_VALUE"""),"ALP-3386")</f>
        <v>ALP-3386</v>
      </c>
    </row>
    <row r="3217">
      <c r="A3217" s="11" t="str">
        <f>IFERROR(__xludf.DUMMYFUNCTION("""COMPUTED_VALUE"""),"ALN-1808")</f>
        <v>ALN-1808</v>
      </c>
    </row>
    <row r="3218">
      <c r="A3218" s="11" t="str">
        <f>IFERROR(__xludf.DUMMYFUNCTION("""COMPUTED_VALUE"""),"ALM-9335")</f>
        <v>ALM-9335</v>
      </c>
    </row>
    <row r="3219">
      <c r="A3219" s="11" t="str">
        <f>IFERROR(__xludf.DUMMYFUNCTION("""COMPUTED_VALUE"""),"ALM-8610")</f>
        <v>ALM-8610</v>
      </c>
    </row>
    <row r="3220">
      <c r="A3220" s="11" t="str">
        <f>IFERROR(__xludf.DUMMYFUNCTION("""COMPUTED_VALUE"""),"ALM-2892")</f>
        <v>ALM-2892</v>
      </c>
    </row>
    <row r="3221">
      <c r="A3221" s="11" t="str">
        <f>IFERROR(__xludf.DUMMYFUNCTION("""COMPUTED_VALUE"""),"ALL-7073")</f>
        <v>ALL-7073</v>
      </c>
    </row>
    <row r="3222">
      <c r="A3222" s="11" t="str">
        <f>IFERROR(__xludf.DUMMYFUNCTION("""COMPUTED_VALUE"""),"ALL-2991")</f>
        <v>ALL-2991</v>
      </c>
    </row>
    <row r="3223">
      <c r="A3223" s="11" t="str">
        <f>IFERROR(__xludf.DUMMYFUNCTION("""COMPUTED_VALUE"""),"ALK-5718")</f>
        <v>ALK-5718</v>
      </c>
    </row>
    <row r="3224">
      <c r="A3224" s="11" t="str">
        <f>IFERROR(__xludf.DUMMYFUNCTION("""COMPUTED_VALUE"""),"ALK-1259")</f>
        <v>ALK-1259</v>
      </c>
    </row>
    <row r="3225">
      <c r="A3225" s="11" t="str">
        <f>IFERROR(__xludf.DUMMYFUNCTION("""COMPUTED_VALUE"""),"ALJ-8608")</f>
        <v>ALJ-8608</v>
      </c>
    </row>
    <row r="3226">
      <c r="A3226" s="11" t="str">
        <f>IFERROR(__xludf.DUMMYFUNCTION("""COMPUTED_VALUE"""),"ALJ-5072")</f>
        <v>ALJ-5072</v>
      </c>
    </row>
    <row r="3227">
      <c r="A3227" s="11" t="str">
        <f>IFERROR(__xludf.DUMMYFUNCTION("""COMPUTED_VALUE"""),"ALH-8820")</f>
        <v>ALH-8820</v>
      </c>
    </row>
    <row r="3228">
      <c r="A3228" s="11" t="str">
        <f>IFERROR(__xludf.DUMMYFUNCTION("""COMPUTED_VALUE"""),"ALG-2208")</f>
        <v>ALG-2208</v>
      </c>
    </row>
    <row r="3229">
      <c r="A3229" s="11" t="str">
        <f>IFERROR(__xludf.DUMMYFUNCTION("""COMPUTED_VALUE"""),"ALF-0959")</f>
        <v>ALF-0959</v>
      </c>
    </row>
    <row r="3230">
      <c r="A3230" s="11" t="str">
        <f>IFERROR(__xludf.DUMMYFUNCTION("""COMPUTED_VALUE"""),"ALE-9989")</f>
        <v>ALE-9989</v>
      </c>
    </row>
    <row r="3231">
      <c r="A3231" s="11" t="str">
        <f>IFERROR(__xludf.DUMMYFUNCTION("""COMPUTED_VALUE"""),"ALE-9838")</f>
        <v>ALE-9838</v>
      </c>
    </row>
    <row r="3232">
      <c r="A3232" s="11" t="str">
        <f>IFERROR(__xludf.DUMMYFUNCTION("""COMPUTED_VALUE"""),"ALE-8396")</f>
        <v>ALE-8396</v>
      </c>
    </row>
    <row r="3233">
      <c r="A3233" s="11" t="str">
        <f>IFERROR(__xludf.DUMMYFUNCTION("""COMPUTED_VALUE"""),"ALE-6716")</f>
        <v>ALE-6716</v>
      </c>
    </row>
    <row r="3234">
      <c r="A3234" s="11" t="str">
        <f>IFERROR(__xludf.DUMMYFUNCTION("""COMPUTED_VALUE"""),"ALD-9891")</f>
        <v>ALD-9891</v>
      </c>
    </row>
    <row r="3235">
      <c r="A3235" s="11" t="str">
        <f>IFERROR(__xludf.DUMMYFUNCTION("""COMPUTED_VALUE"""),"ALC-7976")</f>
        <v>ALC-7976</v>
      </c>
    </row>
    <row r="3236">
      <c r="A3236" s="11" t="str">
        <f>IFERROR(__xludf.DUMMYFUNCTION("""COMPUTED_VALUE"""),"ALC-1331")</f>
        <v>ALC-1331</v>
      </c>
    </row>
    <row r="3237">
      <c r="A3237" s="11" t="str">
        <f>IFERROR(__xludf.DUMMYFUNCTION("""COMPUTED_VALUE"""),"ALB-1330")</f>
        <v>ALB-1330</v>
      </c>
    </row>
    <row r="3238">
      <c r="A3238" s="11" t="str">
        <f>IFERROR(__xludf.DUMMYFUNCTION("""COMPUTED_VALUE"""),"ALA-3661")</f>
        <v>ALA-3661</v>
      </c>
    </row>
    <row r="3239">
      <c r="A3239" s="11" t="str">
        <f>IFERROR(__xludf.DUMMYFUNCTION("""COMPUTED_VALUE"""),"AKZ-9719")</f>
        <v>AKZ-9719</v>
      </c>
    </row>
    <row r="3240">
      <c r="A3240" s="11" t="str">
        <f>IFERROR(__xludf.DUMMYFUNCTION("""COMPUTED_VALUE"""),"AKZ-8627")</f>
        <v>AKZ-8627</v>
      </c>
    </row>
    <row r="3241">
      <c r="A3241" s="11" t="str">
        <f>IFERROR(__xludf.DUMMYFUNCTION("""COMPUTED_VALUE"""),"AKY-1129")</f>
        <v>AKY-1129</v>
      </c>
    </row>
    <row r="3242">
      <c r="A3242" s="11" t="str">
        <f>IFERROR(__xludf.DUMMYFUNCTION("""COMPUTED_VALUE"""),"AKW-8618")</f>
        <v>AKW-8618</v>
      </c>
    </row>
    <row r="3243">
      <c r="A3243" s="11" t="str">
        <f>IFERROR(__xludf.DUMMYFUNCTION("""COMPUTED_VALUE"""),"AKW-8260")</f>
        <v>AKW-8260</v>
      </c>
    </row>
    <row r="3244">
      <c r="A3244" s="11" t="str">
        <f>IFERROR(__xludf.DUMMYFUNCTION("""COMPUTED_VALUE"""),"AKW-7686")</f>
        <v>AKW-7686</v>
      </c>
    </row>
    <row r="3245">
      <c r="A3245" s="11" t="str">
        <f>IFERROR(__xludf.DUMMYFUNCTION("""COMPUTED_VALUE"""),"AKV-9821")</f>
        <v>AKV-9821</v>
      </c>
    </row>
    <row r="3246">
      <c r="A3246" s="11" t="str">
        <f>IFERROR(__xludf.DUMMYFUNCTION("""COMPUTED_VALUE"""),"AKV-8596")</f>
        <v>AKV-8596</v>
      </c>
    </row>
    <row r="3247">
      <c r="A3247" s="11" t="str">
        <f>IFERROR(__xludf.DUMMYFUNCTION("""COMPUTED_VALUE"""),"AKV-2909")</f>
        <v>AKV-2909</v>
      </c>
    </row>
    <row r="3248">
      <c r="A3248" s="11" t="str">
        <f>IFERROR(__xludf.DUMMYFUNCTION("""COMPUTED_VALUE"""),"AKV-0319")</f>
        <v>AKV-0319</v>
      </c>
    </row>
    <row r="3249">
      <c r="A3249" s="11" t="str">
        <f>IFERROR(__xludf.DUMMYFUNCTION("""COMPUTED_VALUE"""),"AKU-3108")</f>
        <v>AKU-3108</v>
      </c>
    </row>
    <row r="3250">
      <c r="A3250" s="11" t="str">
        <f>IFERROR(__xludf.DUMMYFUNCTION("""COMPUTED_VALUE"""),"AKU-2522")</f>
        <v>AKU-2522</v>
      </c>
    </row>
    <row r="3251">
      <c r="A3251" s="11" t="str">
        <f>IFERROR(__xludf.DUMMYFUNCTION("""COMPUTED_VALUE"""),"AKT-1681")</f>
        <v>AKT-1681</v>
      </c>
    </row>
    <row r="3252">
      <c r="A3252" s="11" t="str">
        <f>IFERROR(__xludf.DUMMYFUNCTION("""COMPUTED_VALUE"""),"AKT-1283")</f>
        <v>AKT-1283</v>
      </c>
    </row>
    <row r="3253">
      <c r="A3253" s="11" t="str">
        <f>IFERROR(__xludf.DUMMYFUNCTION("""COMPUTED_VALUE"""),"AKT-0508")</f>
        <v>AKT-0508</v>
      </c>
    </row>
    <row r="3254">
      <c r="A3254" s="11" t="str">
        <f>IFERROR(__xludf.DUMMYFUNCTION("""COMPUTED_VALUE"""),"AKS-7653")</f>
        <v>AKS-7653</v>
      </c>
    </row>
    <row r="3255">
      <c r="A3255" s="11" t="str">
        <f>IFERROR(__xludf.DUMMYFUNCTION("""COMPUTED_VALUE"""),"AKS-5395")</f>
        <v>AKS-5395</v>
      </c>
    </row>
    <row r="3256">
      <c r="A3256" s="11" t="str">
        <f>IFERROR(__xludf.DUMMYFUNCTION("""COMPUTED_VALUE"""),"AKS-0966")</f>
        <v>AKS-0966</v>
      </c>
    </row>
    <row r="3257">
      <c r="A3257" s="11" t="str">
        <f>IFERROR(__xludf.DUMMYFUNCTION("""COMPUTED_VALUE"""),"AKR-7557")</f>
        <v>AKR-7557</v>
      </c>
    </row>
    <row r="3258">
      <c r="A3258" s="11" t="str">
        <f>IFERROR(__xludf.DUMMYFUNCTION("""COMPUTED_VALUE"""),"AKR-2976")</f>
        <v>AKR-2976</v>
      </c>
    </row>
    <row r="3259">
      <c r="A3259" s="11" t="str">
        <f>IFERROR(__xludf.DUMMYFUNCTION("""COMPUTED_VALUE"""),"AKQ-8139")</f>
        <v>AKQ-8139</v>
      </c>
    </row>
    <row r="3260">
      <c r="A3260" s="11" t="str">
        <f>IFERROR(__xludf.DUMMYFUNCTION("""COMPUTED_VALUE"""),"AKQ-6979")</f>
        <v>AKQ-6979</v>
      </c>
    </row>
    <row r="3261">
      <c r="A3261" s="11" t="str">
        <f>IFERROR(__xludf.DUMMYFUNCTION("""COMPUTED_VALUE"""),"AKQ-6912")</f>
        <v>AKQ-6912</v>
      </c>
    </row>
    <row r="3262">
      <c r="A3262" s="11" t="str">
        <f>IFERROR(__xludf.DUMMYFUNCTION("""COMPUTED_VALUE"""),"AKQ-0257")</f>
        <v>AKQ-0257</v>
      </c>
    </row>
    <row r="3263">
      <c r="A3263" s="11" t="str">
        <f>IFERROR(__xludf.DUMMYFUNCTION("""COMPUTED_VALUE"""),"AKP-9906")</f>
        <v>AKP-9906</v>
      </c>
    </row>
    <row r="3264">
      <c r="A3264" s="11" t="str">
        <f>IFERROR(__xludf.DUMMYFUNCTION("""COMPUTED_VALUE"""),"AKP-7666")</f>
        <v>AKP-7666</v>
      </c>
    </row>
    <row r="3265">
      <c r="A3265" s="11" t="str">
        <f>IFERROR(__xludf.DUMMYFUNCTION("""COMPUTED_VALUE"""),"AKP-7358")</f>
        <v>AKP-7358</v>
      </c>
    </row>
    <row r="3266">
      <c r="A3266" s="11" t="str">
        <f>IFERROR(__xludf.DUMMYFUNCTION("""COMPUTED_VALUE"""),"AKP-3866")</f>
        <v>AKP-3866</v>
      </c>
    </row>
    <row r="3267">
      <c r="A3267" s="11" t="str">
        <f>IFERROR(__xludf.DUMMYFUNCTION("""COMPUTED_VALUE"""),"AKP-2328")</f>
        <v>AKP-2328</v>
      </c>
    </row>
    <row r="3268">
      <c r="A3268" s="11" t="str">
        <f>IFERROR(__xludf.DUMMYFUNCTION("""COMPUTED_VALUE"""),"AKN-9869")</f>
        <v>AKN-9869</v>
      </c>
    </row>
    <row r="3269">
      <c r="A3269" s="11" t="str">
        <f>IFERROR(__xludf.DUMMYFUNCTION("""COMPUTED_VALUE"""),"AKN-7916")</f>
        <v>AKN-7916</v>
      </c>
    </row>
    <row r="3270">
      <c r="A3270" s="11" t="str">
        <f>IFERROR(__xludf.DUMMYFUNCTION("""COMPUTED_VALUE"""),"AKM-0083")</f>
        <v>AKM-0083</v>
      </c>
    </row>
    <row r="3271">
      <c r="A3271" s="12" t="str">
        <f>IFERROR(__xludf.DUMMYFUNCTION("""COMPUTED_VALUE"""),"AKL-9768")</f>
        <v>AKL-9768</v>
      </c>
    </row>
    <row r="3272">
      <c r="A3272" s="11" t="str">
        <f>IFERROR(__xludf.DUMMYFUNCTION("""COMPUTED_VALUE"""),"AKL-7282")</f>
        <v>AKL-7282</v>
      </c>
    </row>
    <row r="3273">
      <c r="A3273" s="11" t="str">
        <f>IFERROR(__xludf.DUMMYFUNCTION("""COMPUTED_VALUE"""),"AKK-1291")</f>
        <v>AKK-1291</v>
      </c>
    </row>
    <row r="3274">
      <c r="A3274" s="11" t="str">
        <f>IFERROR(__xludf.DUMMYFUNCTION("""COMPUTED_VALUE"""),"AKJ-6388")</f>
        <v>AKJ-6388</v>
      </c>
    </row>
    <row r="3275">
      <c r="A3275" s="11" t="str">
        <f>IFERROR(__xludf.DUMMYFUNCTION("""COMPUTED_VALUE"""),"AKH-5555")</f>
        <v>AKH-5555</v>
      </c>
    </row>
    <row r="3276">
      <c r="A3276" s="11" t="str">
        <f>IFERROR(__xludf.DUMMYFUNCTION("""COMPUTED_VALUE"""),"AKG-9886")</f>
        <v>AKG-9886</v>
      </c>
    </row>
    <row r="3277">
      <c r="A3277" s="11" t="str">
        <f>IFERROR(__xludf.DUMMYFUNCTION("""COMPUTED_VALUE"""),"AKG-9787")</f>
        <v>AKG-9787</v>
      </c>
    </row>
    <row r="3278">
      <c r="A3278" s="11" t="str">
        <f>IFERROR(__xludf.DUMMYFUNCTION("""COMPUTED_VALUE"""),"AKF-8278")</f>
        <v>AKF-8278</v>
      </c>
    </row>
    <row r="3279">
      <c r="A3279" s="11" t="str">
        <f>IFERROR(__xludf.DUMMYFUNCTION("""COMPUTED_VALUE"""),"AKF-5293")</f>
        <v>AKF-5293</v>
      </c>
    </row>
    <row r="3280">
      <c r="A3280" s="11" t="str">
        <f>IFERROR(__xludf.DUMMYFUNCTION("""COMPUTED_VALUE"""),"AKE-7209")</f>
        <v>AKE-7209</v>
      </c>
    </row>
    <row r="3281">
      <c r="A3281" s="11" t="str">
        <f>IFERROR(__xludf.DUMMYFUNCTION("""COMPUTED_VALUE"""),"AKE-0990")</f>
        <v>AKE-0990</v>
      </c>
    </row>
    <row r="3282">
      <c r="A3282" s="11" t="str">
        <f>IFERROR(__xludf.DUMMYFUNCTION("""COMPUTED_VALUE"""),"AKE-0150")</f>
        <v>AKE-0150</v>
      </c>
    </row>
    <row r="3283">
      <c r="A3283" s="11" t="str">
        <f>IFERROR(__xludf.DUMMYFUNCTION("""COMPUTED_VALUE"""),"AKC-8601")</f>
        <v>AKC-8601</v>
      </c>
    </row>
    <row r="3284">
      <c r="A3284" s="11" t="str">
        <f>IFERROR(__xludf.DUMMYFUNCTION("""COMPUTED_VALUE"""),"AKC-6832")</f>
        <v>AKC-6832</v>
      </c>
    </row>
    <row r="3285">
      <c r="A3285" s="11" t="str">
        <f>IFERROR(__xludf.DUMMYFUNCTION("""COMPUTED_VALUE"""),"AKC-2777")</f>
        <v>AKC-2777</v>
      </c>
    </row>
    <row r="3286">
      <c r="A3286" s="11" t="str">
        <f>IFERROR(__xludf.DUMMYFUNCTION("""COMPUTED_VALUE"""),"AKB-6611")</f>
        <v>AKB-6611</v>
      </c>
    </row>
    <row r="3287">
      <c r="A3287" s="11" t="str">
        <f>IFERROR(__xludf.DUMMYFUNCTION("""COMPUTED_VALUE"""),"AKB-2687")</f>
        <v>AKB-2687</v>
      </c>
    </row>
    <row r="3288">
      <c r="A3288" s="11" t="str">
        <f>IFERROR(__xludf.DUMMYFUNCTION("""COMPUTED_VALUE"""),"AKB-0796")</f>
        <v>AKB-0796</v>
      </c>
    </row>
    <row r="3289">
      <c r="A3289" s="11" t="str">
        <f>IFERROR(__xludf.DUMMYFUNCTION("""COMPUTED_VALUE"""),"AKA-1738")</f>
        <v>AKA-1738</v>
      </c>
    </row>
    <row r="3290">
      <c r="A3290" s="11" t="str">
        <f>IFERROR(__xludf.DUMMYFUNCTION("""COMPUTED_VALUE"""),"AJZ-5988")</f>
        <v>AJZ-5988</v>
      </c>
    </row>
    <row r="3291">
      <c r="A3291" s="11" t="str">
        <f>IFERROR(__xludf.DUMMYFUNCTION("""COMPUTED_VALUE"""),"AJZ-1597")</f>
        <v>AJZ-1597</v>
      </c>
    </row>
    <row r="3292">
      <c r="A3292" s="11" t="str">
        <f>IFERROR(__xludf.DUMMYFUNCTION("""COMPUTED_VALUE"""),"AJY-8117")</f>
        <v>AJY-8117</v>
      </c>
    </row>
    <row r="3293">
      <c r="A3293" s="11" t="str">
        <f>IFERROR(__xludf.DUMMYFUNCTION("""COMPUTED_VALUE"""),"AJW-0096")</f>
        <v>AJW-0096</v>
      </c>
    </row>
    <row r="3294">
      <c r="A3294" s="11" t="str">
        <f>IFERROR(__xludf.DUMMYFUNCTION("""COMPUTED_VALUE"""),"AJV-5980")</f>
        <v>AJV-5980</v>
      </c>
    </row>
    <row r="3295">
      <c r="A3295" s="11" t="str">
        <f>IFERROR(__xludf.DUMMYFUNCTION("""COMPUTED_VALUE"""),"AJV-1997")</f>
        <v>AJV-1997</v>
      </c>
    </row>
    <row r="3296">
      <c r="A3296" s="11" t="str">
        <f>IFERROR(__xludf.DUMMYFUNCTION("""COMPUTED_VALUE"""),"AJV-1877")</f>
        <v>AJV-1877</v>
      </c>
    </row>
    <row r="3297">
      <c r="A3297" s="11" t="str">
        <f>IFERROR(__xludf.DUMMYFUNCTION("""COMPUTED_VALUE"""),"AJU-7267")</f>
        <v>AJU-7267</v>
      </c>
    </row>
    <row r="3298">
      <c r="A3298" s="11" t="str">
        <f>IFERROR(__xludf.DUMMYFUNCTION("""COMPUTED_VALUE"""),"AJU-5300")</f>
        <v>AJU-5300</v>
      </c>
    </row>
    <row r="3299">
      <c r="A3299" s="11" t="str">
        <f>IFERROR(__xludf.DUMMYFUNCTION("""COMPUTED_VALUE"""),"AJU-5085")</f>
        <v>AJU-5085</v>
      </c>
    </row>
    <row r="3300">
      <c r="A3300" s="11" t="str">
        <f>IFERROR(__xludf.DUMMYFUNCTION("""COMPUTED_VALUE"""),"AJT-8896")</f>
        <v>AJT-8896</v>
      </c>
    </row>
    <row r="3301">
      <c r="A3301" s="11" t="str">
        <f>IFERROR(__xludf.DUMMYFUNCTION("""COMPUTED_VALUE"""),"AJS-5257")</f>
        <v>AJS-5257</v>
      </c>
    </row>
    <row r="3302">
      <c r="A3302" s="11" t="str">
        <f>IFERROR(__xludf.DUMMYFUNCTION("""COMPUTED_VALUE"""),"AJQ-5957")</f>
        <v>AJQ-5957</v>
      </c>
    </row>
    <row r="3303">
      <c r="A3303" s="11" t="str">
        <f>IFERROR(__xludf.DUMMYFUNCTION("""COMPUTED_VALUE"""),"AJQ-5328")</f>
        <v>AJQ-5328</v>
      </c>
    </row>
    <row r="3304">
      <c r="A3304" s="11" t="str">
        <f>IFERROR(__xludf.DUMMYFUNCTION("""COMPUTED_VALUE"""),"AJP-9036")</f>
        <v>AJP-9036</v>
      </c>
    </row>
    <row r="3305">
      <c r="A3305" s="11" t="str">
        <f>IFERROR(__xludf.DUMMYFUNCTION("""COMPUTED_VALUE"""),"AJP-8679")</f>
        <v>AJP-8679</v>
      </c>
    </row>
    <row r="3306">
      <c r="A3306" s="11" t="str">
        <f>IFERROR(__xludf.DUMMYFUNCTION("""COMPUTED_VALUE"""),"AJP-6888")</f>
        <v>AJP-6888</v>
      </c>
    </row>
    <row r="3307">
      <c r="A3307" s="11" t="str">
        <f>IFERROR(__xludf.DUMMYFUNCTION("""COMPUTED_VALUE"""),"AJP-6357")</f>
        <v>AJP-6357</v>
      </c>
    </row>
    <row r="3308">
      <c r="A3308" s="11" t="str">
        <f>IFERROR(__xludf.DUMMYFUNCTION("""COMPUTED_VALUE"""),"AJP-3838")</f>
        <v>AJP-3838</v>
      </c>
    </row>
    <row r="3309">
      <c r="A3309" s="11" t="str">
        <f>IFERROR(__xludf.DUMMYFUNCTION("""COMPUTED_VALUE"""),"AJN-7778")</f>
        <v>AJN-7778</v>
      </c>
    </row>
    <row r="3310">
      <c r="A3310" s="11" t="str">
        <f>IFERROR(__xludf.DUMMYFUNCTION("""COMPUTED_VALUE"""),"AJM-9990")</f>
        <v>AJM-9990</v>
      </c>
    </row>
    <row r="3311">
      <c r="A3311" s="11" t="str">
        <f>IFERROR(__xludf.DUMMYFUNCTION("""COMPUTED_VALUE"""),"AJM-9923")</f>
        <v>AJM-9923</v>
      </c>
    </row>
    <row r="3312">
      <c r="A3312" s="11" t="str">
        <f>IFERROR(__xludf.DUMMYFUNCTION("""COMPUTED_VALUE"""),"AJM-5112")</f>
        <v>AJM-5112</v>
      </c>
    </row>
    <row r="3313">
      <c r="A3313" s="11" t="str">
        <f>IFERROR(__xludf.DUMMYFUNCTION("""COMPUTED_VALUE"""),"AJL-8080")</f>
        <v>AJL-8080</v>
      </c>
    </row>
    <row r="3314">
      <c r="A3314" s="11" t="str">
        <f>IFERROR(__xludf.DUMMYFUNCTION("""COMPUTED_VALUE"""),"AJL-6796")</f>
        <v>AJL-6796</v>
      </c>
    </row>
    <row r="3315">
      <c r="A3315" s="11" t="str">
        <f>IFERROR(__xludf.DUMMYFUNCTION("""COMPUTED_VALUE"""),"AJL-3867")</f>
        <v>AJL-3867</v>
      </c>
    </row>
    <row r="3316">
      <c r="A3316" s="11" t="str">
        <f>IFERROR(__xludf.DUMMYFUNCTION("""COMPUTED_VALUE"""),"AJL-3112")</f>
        <v>AJL-3112</v>
      </c>
    </row>
    <row r="3317">
      <c r="A3317" s="11" t="str">
        <f>IFERROR(__xludf.DUMMYFUNCTION("""COMPUTED_VALUE"""),"AJK-1162")</f>
        <v>AJK-1162</v>
      </c>
    </row>
    <row r="3318">
      <c r="A3318" s="11" t="str">
        <f>IFERROR(__xludf.DUMMYFUNCTION("""COMPUTED_VALUE"""),"AJJ-6017")</f>
        <v>AJJ-6017</v>
      </c>
    </row>
    <row r="3319">
      <c r="A3319" s="11" t="str">
        <f>IFERROR(__xludf.DUMMYFUNCTION("""COMPUTED_VALUE"""),"AJJ-1166")</f>
        <v>AJJ-1166</v>
      </c>
    </row>
    <row r="3320">
      <c r="A3320" s="11" t="str">
        <f>IFERROR(__xludf.DUMMYFUNCTION("""COMPUTED_VALUE"""),"AJH-6798")</f>
        <v>AJH-6798</v>
      </c>
    </row>
    <row r="3321">
      <c r="A3321" s="11" t="str">
        <f>IFERROR(__xludf.DUMMYFUNCTION("""COMPUTED_VALUE"""),"AJH-1755")</f>
        <v>AJH-1755</v>
      </c>
    </row>
    <row r="3322">
      <c r="A3322" s="11" t="str">
        <f>IFERROR(__xludf.DUMMYFUNCTION("""COMPUTED_VALUE"""),"AJH-1032")</f>
        <v>AJH-1032</v>
      </c>
    </row>
    <row r="3323">
      <c r="A3323" s="11" t="str">
        <f>IFERROR(__xludf.DUMMYFUNCTION("""COMPUTED_VALUE"""),"AJG-9323")</f>
        <v>AJG-9323</v>
      </c>
    </row>
    <row r="3324">
      <c r="A3324" s="11" t="str">
        <f>IFERROR(__xludf.DUMMYFUNCTION("""COMPUTED_VALUE"""),"AJG-8883")</f>
        <v>AJG-8883</v>
      </c>
    </row>
    <row r="3325">
      <c r="A3325" s="11" t="str">
        <f>IFERROR(__xludf.DUMMYFUNCTION("""COMPUTED_VALUE"""),"AJG-3638")</f>
        <v>AJG-3638</v>
      </c>
    </row>
    <row r="3326">
      <c r="A3326" s="12" t="str">
        <f>IFERROR(__xludf.DUMMYFUNCTION("""COMPUTED_VALUE"""),"AJG-3268")</f>
        <v>AJG-3268</v>
      </c>
    </row>
    <row r="3327">
      <c r="A3327" s="11" t="str">
        <f>IFERROR(__xludf.DUMMYFUNCTION("""COMPUTED_VALUE"""),"AJF-2757")</f>
        <v>AJF-2757</v>
      </c>
    </row>
    <row r="3328">
      <c r="A3328" s="11" t="str">
        <f>IFERROR(__xludf.DUMMYFUNCTION("""COMPUTED_VALUE"""),"AJE-8052")</f>
        <v>AJE-8052</v>
      </c>
    </row>
    <row r="3329">
      <c r="A3329" s="11" t="str">
        <f>IFERROR(__xludf.DUMMYFUNCTION("""COMPUTED_VALUE"""),"AJE-1856")</f>
        <v>AJE-1856</v>
      </c>
    </row>
    <row r="3330">
      <c r="A3330" s="11" t="str">
        <f>IFERROR(__xludf.DUMMYFUNCTION("""COMPUTED_VALUE"""),"AJD-9989")</f>
        <v>AJD-9989</v>
      </c>
    </row>
    <row r="3331">
      <c r="A3331" s="11" t="str">
        <f>IFERROR(__xludf.DUMMYFUNCTION("""COMPUTED_VALUE"""),"AJD-7325")</f>
        <v>AJD-7325</v>
      </c>
    </row>
    <row r="3332">
      <c r="A3332" s="11" t="str">
        <f>IFERROR(__xludf.DUMMYFUNCTION("""COMPUTED_VALUE"""),"AJC-3361")</f>
        <v>AJC-3361</v>
      </c>
    </row>
    <row r="3333">
      <c r="A3333" s="11" t="str">
        <f>IFERROR(__xludf.DUMMYFUNCTION("""COMPUTED_VALUE"""),"AJC-2992")</f>
        <v>AJC-2992</v>
      </c>
    </row>
    <row r="3334">
      <c r="A3334" s="11" t="str">
        <f>IFERROR(__xludf.DUMMYFUNCTION("""COMPUTED_VALUE"""),"AJB-8512")</f>
        <v>AJB-8512</v>
      </c>
    </row>
    <row r="3335">
      <c r="A3335" s="11" t="str">
        <f>IFERROR(__xludf.DUMMYFUNCTION("""COMPUTED_VALUE"""),"AJB-2528")</f>
        <v>AJB-2528</v>
      </c>
    </row>
    <row r="3336">
      <c r="A3336" s="11" t="str">
        <f>IFERROR(__xludf.DUMMYFUNCTION("""COMPUTED_VALUE"""),"AJA-8897")</f>
        <v>AJA-8897</v>
      </c>
    </row>
    <row r="3337">
      <c r="A3337" s="11" t="str">
        <f>IFERROR(__xludf.DUMMYFUNCTION("""COMPUTED_VALUE"""),"AJA-3101")</f>
        <v>AJA-3101</v>
      </c>
    </row>
    <row r="3338">
      <c r="A3338" s="11" t="str">
        <f>IFERROR(__xludf.DUMMYFUNCTION("""COMPUTED_VALUE"""),"AJA-0621")</f>
        <v>AJA-0621</v>
      </c>
    </row>
    <row r="3339">
      <c r="A3339" s="11" t="str">
        <f>IFERROR(__xludf.DUMMYFUNCTION("""COMPUTED_VALUE"""),"AHZ-8990")</f>
        <v>AHZ-8990</v>
      </c>
    </row>
    <row r="3340">
      <c r="A3340" s="11" t="str">
        <f>IFERROR(__xludf.DUMMYFUNCTION("""COMPUTED_VALUE"""),"AHZ-6786")</f>
        <v>AHZ-6786</v>
      </c>
    </row>
    <row r="3341">
      <c r="A3341" s="11" t="str">
        <f>IFERROR(__xludf.DUMMYFUNCTION("""COMPUTED_VALUE"""),"AHX-8921")</f>
        <v>AHX-8921</v>
      </c>
    </row>
    <row r="3342">
      <c r="A3342" s="11" t="str">
        <f>IFERROR(__xludf.DUMMYFUNCTION("""COMPUTED_VALUE"""),"AHX-7398")</f>
        <v>AHX-7398</v>
      </c>
    </row>
    <row r="3343">
      <c r="A3343" s="11" t="str">
        <f>IFERROR(__xludf.DUMMYFUNCTION("""COMPUTED_VALUE"""),"AHW-9168")</f>
        <v>AHW-9168</v>
      </c>
    </row>
    <row r="3344">
      <c r="A3344" s="11" t="str">
        <f>IFERROR(__xludf.DUMMYFUNCTION("""COMPUTED_VALUE"""),"AHW-7891")</f>
        <v>AHW-7891</v>
      </c>
    </row>
    <row r="3345">
      <c r="A3345" s="11" t="str">
        <f>IFERROR(__xludf.DUMMYFUNCTION("""COMPUTED_VALUE"""),"AHV-9957")</f>
        <v>AHV-9957</v>
      </c>
    </row>
    <row r="3346">
      <c r="A3346" s="11" t="str">
        <f>IFERROR(__xludf.DUMMYFUNCTION("""COMPUTED_VALUE"""),"AHV-9520")</f>
        <v>AHV-9520</v>
      </c>
    </row>
    <row r="3347">
      <c r="A3347" s="11" t="str">
        <f>IFERROR(__xludf.DUMMYFUNCTION("""COMPUTED_VALUE"""),"AHV-6857")</f>
        <v>AHV-6857</v>
      </c>
    </row>
    <row r="3348">
      <c r="A3348" s="12" t="str">
        <f>IFERROR(__xludf.DUMMYFUNCTION("""COMPUTED_VALUE"""),"AHV-5962")</f>
        <v>AHV-5962</v>
      </c>
    </row>
    <row r="3349">
      <c r="A3349" s="12" t="str">
        <f>IFERROR(__xludf.DUMMYFUNCTION("""COMPUTED_VALUE"""),"AHV-5515")</f>
        <v>AHV-5515</v>
      </c>
    </row>
    <row r="3350">
      <c r="A3350" s="11" t="str">
        <f>IFERROR(__xludf.DUMMYFUNCTION("""COMPUTED_VALUE"""),"AHV-5355")</f>
        <v>AHV-5355</v>
      </c>
    </row>
    <row r="3351">
      <c r="A3351" s="11" t="str">
        <f>IFERROR(__xludf.DUMMYFUNCTION("""COMPUTED_VALUE"""),"AHV-1266")</f>
        <v>AHV-1266</v>
      </c>
    </row>
    <row r="3352">
      <c r="A3352" s="11" t="str">
        <f>IFERROR(__xludf.DUMMYFUNCTION("""COMPUTED_VALUE"""),"AHU-6262")</f>
        <v>AHU-6262</v>
      </c>
    </row>
    <row r="3353">
      <c r="A3353" s="11" t="str">
        <f>IFERROR(__xludf.DUMMYFUNCTION("""COMPUTED_VALUE"""),"AHU-5809")</f>
        <v>AHU-5809</v>
      </c>
    </row>
    <row r="3354">
      <c r="A3354" s="11" t="str">
        <f>IFERROR(__xludf.DUMMYFUNCTION("""COMPUTED_VALUE"""),"AHT-8627")</f>
        <v>AHT-8627</v>
      </c>
    </row>
    <row r="3355">
      <c r="A3355" s="11" t="str">
        <f>IFERROR(__xludf.DUMMYFUNCTION("""COMPUTED_VALUE"""),"AHS-7239")</f>
        <v>AHS-7239</v>
      </c>
    </row>
    <row r="3356">
      <c r="A3356" s="11" t="str">
        <f>IFERROR(__xludf.DUMMYFUNCTION("""COMPUTED_VALUE"""),"AHR-1783")</f>
        <v>AHR-1783</v>
      </c>
    </row>
    <row r="3357">
      <c r="A3357" s="11" t="str">
        <f>IFERROR(__xludf.DUMMYFUNCTION("""COMPUTED_VALUE"""),"AHR-0827")</f>
        <v>AHR-0827</v>
      </c>
    </row>
    <row r="3358">
      <c r="A3358" s="11" t="str">
        <f>IFERROR(__xludf.DUMMYFUNCTION("""COMPUTED_VALUE"""),"AHQ-5325")</f>
        <v>AHQ-5325</v>
      </c>
    </row>
    <row r="3359">
      <c r="A3359" s="11" t="str">
        <f>IFERROR(__xludf.DUMMYFUNCTION("""COMPUTED_VALUE"""),"AHP-9897")</f>
        <v>AHP-9897</v>
      </c>
    </row>
    <row r="3360">
      <c r="A3360" s="11" t="str">
        <f>IFERROR(__xludf.DUMMYFUNCTION("""COMPUTED_VALUE"""),"AHP-9267")</f>
        <v>AHP-9267</v>
      </c>
    </row>
    <row r="3361">
      <c r="A3361" s="11" t="str">
        <f>IFERROR(__xludf.DUMMYFUNCTION("""COMPUTED_VALUE"""),"AHM-6909")</f>
        <v>AHM-6909</v>
      </c>
    </row>
    <row r="3362">
      <c r="A3362" s="11" t="str">
        <f>IFERROR(__xludf.DUMMYFUNCTION("""COMPUTED_VALUE"""),"AHM-2571")</f>
        <v>AHM-2571</v>
      </c>
    </row>
    <row r="3363">
      <c r="A3363" s="12" t="str">
        <f>IFERROR(__xludf.DUMMYFUNCTION("""COMPUTED_VALUE"""),"AHL-9966")</f>
        <v>AHL-9966</v>
      </c>
    </row>
    <row r="3364">
      <c r="A3364" s="12" t="str">
        <f>IFERROR(__xludf.DUMMYFUNCTION("""COMPUTED_VALUE"""),"AHL-5658")</f>
        <v>AHL-5658</v>
      </c>
    </row>
    <row r="3365">
      <c r="A3365" s="11" t="str">
        <f>IFERROR(__xludf.DUMMYFUNCTION("""COMPUTED_VALUE"""),"AHK-9567")</f>
        <v>AHK-9567</v>
      </c>
    </row>
    <row r="3366">
      <c r="A3366" s="11" t="str">
        <f>IFERROR(__xludf.DUMMYFUNCTION("""COMPUTED_VALUE"""),"AHK-0182")</f>
        <v>AHK-0182</v>
      </c>
    </row>
    <row r="3367">
      <c r="A3367" s="11" t="str">
        <f>IFERROR(__xludf.DUMMYFUNCTION("""COMPUTED_VALUE"""),"AHJ-9966")</f>
        <v>AHJ-9966</v>
      </c>
    </row>
    <row r="3368">
      <c r="A3368" s="11" t="str">
        <f>IFERROR(__xludf.DUMMYFUNCTION("""COMPUTED_VALUE"""),"AHJ-2695")</f>
        <v>AHJ-2695</v>
      </c>
    </row>
    <row r="3369">
      <c r="A3369" s="11" t="str">
        <f>IFERROR(__xludf.DUMMYFUNCTION("""COMPUTED_VALUE"""),"AHH-8686")</f>
        <v>AHH-8686</v>
      </c>
    </row>
    <row r="3370">
      <c r="A3370" s="11" t="str">
        <f>IFERROR(__xludf.DUMMYFUNCTION("""COMPUTED_VALUE"""),"AHG-3302")</f>
        <v>AHG-3302</v>
      </c>
    </row>
    <row r="3371">
      <c r="A3371" s="11" t="str">
        <f>IFERROR(__xludf.DUMMYFUNCTION("""COMPUTED_VALUE"""),"AHF-0852")</f>
        <v>AHF-0852</v>
      </c>
    </row>
    <row r="3372">
      <c r="A3372" s="11" t="str">
        <f>IFERROR(__xludf.DUMMYFUNCTION("""COMPUTED_VALUE"""),"AHE-6888")</f>
        <v>AHE-6888</v>
      </c>
    </row>
    <row r="3373">
      <c r="A3373" s="11" t="str">
        <f>IFERROR(__xludf.DUMMYFUNCTION("""COMPUTED_VALUE"""),"AHD-8399")</f>
        <v>AHD-8399</v>
      </c>
    </row>
    <row r="3374">
      <c r="A3374" s="11" t="str">
        <f>IFERROR(__xludf.DUMMYFUNCTION("""COMPUTED_VALUE"""),"AHD-5761")</f>
        <v>AHD-5761</v>
      </c>
    </row>
    <row r="3375">
      <c r="A3375" s="11" t="str">
        <f>IFERROR(__xludf.DUMMYFUNCTION("""COMPUTED_VALUE"""),"AHD-0789")</f>
        <v>AHD-0789</v>
      </c>
    </row>
    <row r="3376">
      <c r="A3376" s="11" t="str">
        <f>IFERROR(__xludf.DUMMYFUNCTION("""COMPUTED_VALUE"""),"AHC-5981")</f>
        <v>AHC-5981</v>
      </c>
    </row>
    <row r="3377">
      <c r="A3377" s="11" t="str">
        <f>IFERROR(__xludf.DUMMYFUNCTION("""COMPUTED_VALUE"""),"AHC-5589")</f>
        <v>AHC-5589</v>
      </c>
    </row>
    <row r="3378">
      <c r="A3378" s="11" t="str">
        <f>IFERROR(__xludf.DUMMYFUNCTION("""COMPUTED_VALUE"""),"AHC-0608")</f>
        <v>AHC-0608</v>
      </c>
    </row>
    <row r="3379">
      <c r="A3379" s="11" t="str">
        <f>IFERROR(__xludf.DUMMYFUNCTION("""COMPUTED_VALUE"""),"AHB-6827")</f>
        <v>AHB-6827</v>
      </c>
    </row>
    <row r="3380">
      <c r="A3380" s="11" t="str">
        <f>IFERROR(__xludf.DUMMYFUNCTION("""COMPUTED_VALUE"""),"AHB-6539")</f>
        <v>AHB-6539</v>
      </c>
    </row>
    <row r="3381">
      <c r="A3381" s="11" t="str">
        <f>IFERROR(__xludf.DUMMYFUNCTION("""COMPUTED_VALUE"""),"AGZ-5575")</f>
        <v>AGZ-5575</v>
      </c>
    </row>
    <row r="3382">
      <c r="A3382" s="11" t="str">
        <f>IFERROR(__xludf.DUMMYFUNCTION("""COMPUTED_VALUE"""),"AGZ-5283")</f>
        <v>AGZ-5283</v>
      </c>
    </row>
    <row r="3383">
      <c r="A3383" s="11" t="str">
        <f>IFERROR(__xludf.DUMMYFUNCTION("""COMPUTED_VALUE"""),"AGZ-0883")</f>
        <v>AGZ-0883</v>
      </c>
    </row>
    <row r="3384">
      <c r="A3384" s="11" t="str">
        <f>IFERROR(__xludf.DUMMYFUNCTION("""COMPUTED_VALUE"""),"AGX-6159")</f>
        <v>AGX-6159</v>
      </c>
    </row>
    <row r="3385">
      <c r="A3385" s="11" t="str">
        <f>IFERROR(__xludf.DUMMYFUNCTION("""COMPUTED_VALUE"""),"AGX-0087")</f>
        <v>AGX-0087</v>
      </c>
    </row>
    <row r="3386">
      <c r="A3386" s="11" t="str">
        <f>IFERROR(__xludf.DUMMYFUNCTION("""COMPUTED_VALUE"""),"AGW-9587")</f>
        <v>AGW-9587</v>
      </c>
    </row>
    <row r="3387">
      <c r="A3387" s="11" t="str">
        <f>IFERROR(__xludf.DUMMYFUNCTION("""COMPUTED_VALUE"""),"AGW-3318")</f>
        <v>AGW-3318</v>
      </c>
    </row>
    <row r="3388">
      <c r="A3388" s="11" t="str">
        <f>IFERROR(__xludf.DUMMYFUNCTION("""COMPUTED_VALUE"""),"AGW-0691")</f>
        <v>AGW-0691</v>
      </c>
    </row>
    <row r="3389">
      <c r="A3389" s="11" t="str">
        <f>IFERROR(__xludf.DUMMYFUNCTION("""COMPUTED_VALUE"""),"AGW-0507")</f>
        <v>AGW-0507</v>
      </c>
    </row>
    <row r="3390">
      <c r="A3390" s="11" t="str">
        <f>IFERROR(__xludf.DUMMYFUNCTION("""COMPUTED_VALUE"""),"AGV-7128")</f>
        <v>AGV-7128</v>
      </c>
    </row>
    <row r="3391">
      <c r="A3391" s="11" t="str">
        <f>IFERROR(__xludf.DUMMYFUNCTION("""COMPUTED_VALUE"""),"AGU-9667")</f>
        <v>AGU-9667</v>
      </c>
    </row>
    <row r="3392">
      <c r="A3392" s="11" t="str">
        <f>IFERROR(__xludf.DUMMYFUNCTION("""COMPUTED_VALUE"""),"AGU-9136")</f>
        <v>AGU-9136</v>
      </c>
    </row>
    <row r="3393">
      <c r="A3393" s="11" t="str">
        <f>IFERROR(__xludf.DUMMYFUNCTION("""COMPUTED_VALUE"""),"AGU-8365")</f>
        <v>AGU-8365</v>
      </c>
    </row>
    <row r="3394">
      <c r="A3394" s="11" t="str">
        <f>IFERROR(__xludf.DUMMYFUNCTION("""COMPUTED_VALUE"""),"AGU-7675")</f>
        <v>AGU-7675</v>
      </c>
    </row>
    <row r="3395">
      <c r="A3395" s="11" t="str">
        <f>IFERROR(__xludf.DUMMYFUNCTION("""COMPUTED_VALUE"""),"AGU-6736")</f>
        <v>AGU-6736</v>
      </c>
    </row>
    <row r="3396">
      <c r="A3396" s="11" t="str">
        <f>IFERROR(__xludf.DUMMYFUNCTION("""COMPUTED_VALUE"""),"AGU-6559")</f>
        <v>AGU-6559</v>
      </c>
    </row>
    <row r="3397">
      <c r="A3397" s="11" t="str">
        <f>IFERROR(__xludf.DUMMYFUNCTION("""COMPUTED_VALUE"""),"AGU-2685")</f>
        <v>AGU-2685</v>
      </c>
    </row>
    <row r="3398">
      <c r="A3398" s="11" t="str">
        <f>IFERROR(__xludf.DUMMYFUNCTION("""COMPUTED_VALUE"""),"AGT-8823")</f>
        <v>AGT-8823</v>
      </c>
    </row>
    <row r="3399">
      <c r="A3399" s="11" t="str">
        <f>IFERROR(__xludf.DUMMYFUNCTION("""COMPUTED_VALUE"""),"AGT-5521")</f>
        <v>AGT-5521</v>
      </c>
    </row>
    <row r="3400">
      <c r="A3400" s="11" t="str">
        <f>IFERROR(__xludf.DUMMYFUNCTION("""COMPUTED_VALUE"""),"AGT-3065")</f>
        <v>AGT-3065</v>
      </c>
    </row>
    <row r="3401">
      <c r="A3401" s="11" t="str">
        <f>IFERROR(__xludf.DUMMYFUNCTION("""COMPUTED_VALUE"""),"AGS-8825")</f>
        <v>AGS-8825</v>
      </c>
    </row>
    <row r="3402">
      <c r="A3402" s="11" t="str">
        <f>IFERROR(__xludf.DUMMYFUNCTION("""COMPUTED_VALUE"""),"AGS-0090")</f>
        <v>AGS-0090</v>
      </c>
    </row>
    <row r="3403">
      <c r="A3403" s="11" t="str">
        <f>IFERROR(__xludf.DUMMYFUNCTION("""COMPUTED_VALUE"""),"AGR-8319")</f>
        <v>AGR-8319</v>
      </c>
    </row>
    <row r="3404">
      <c r="A3404" s="11" t="str">
        <f>IFERROR(__xludf.DUMMYFUNCTION("""COMPUTED_VALUE"""),"AGR-8235")</f>
        <v>AGR-8235</v>
      </c>
    </row>
    <row r="3405">
      <c r="A3405" s="11" t="str">
        <f>IFERROR(__xludf.DUMMYFUNCTION("""COMPUTED_VALUE"""),"AGR-6735")</f>
        <v>AGR-6735</v>
      </c>
    </row>
    <row r="3406">
      <c r="A3406" s="11" t="str">
        <f>IFERROR(__xludf.DUMMYFUNCTION("""COMPUTED_VALUE"""),"AGQ-1820")</f>
        <v>AGQ-1820</v>
      </c>
    </row>
    <row r="3407">
      <c r="A3407" s="11" t="str">
        <f>IFERROR(__xludf.DUMMYFUNCTION("""COMPUTED_VALUE"""),"AGQ-1377")</f>
        <v>AGQ-1377</v>
      </c>
    </row>
    <row r="3408">
      <c r="A3408" s="11" t="str">
        <f>IFERROR(__xludf.DUMMYFUNCTION("""COMPUTED_VALUE"""),"AGP-8290")</f>
        <v>AGP-8290</v>
      </c>
    </row>
    <row r="3409">
      <c r="A3409" s="11" t="str">
        <f>IFERROR(__xludf.DUMMYFUNCTION("""COMPUTED_VALUE"""),"AGP-8260")</f>
        <v>AGP-8260</v>
      </c>
    </row>
    <row r="3410">
      <c r="A3410" s="11" t="str">
        <f>IFERROR(__xludf.DUMMYFUNCTION("""COMPUTED_VALUE"""),"AGP-1223")</f>
        <v>AGP-1223</v>
      </c>
    </row>
    <row r="3411">
      <c r="A3411" s="11" t="str">
        <f>IFERROR(__xludf.DUMMYFUNCTION("""COMPUTED_VALUE"""),"AGL-9285")</f>
        <v>AGL-9285</v>
      </c>
    </row>
    <row r="3412">
      <c r="A3412" s="11" t="str">
        <f>IFERROR(__xludf.DUMMYFUNCTION("""COMPUTED_VALUE"""),"AGL-5828")</f>
        <v>AGL-5828</v>
      </c>
    </row>
    <row r="3413">
      <c r="A3413" s="11" t="str">
        <f>IFERROR(__xludf.DUMMYFUNCTION("""COMPUTED_VALUE"""),"AGL-3109")</f>
        <v>AGL-3109</v>
      </c>
    </row>
    <row r="3414">
      <c r="A3414" s="11" t="str">
        <f>IFERROR(__xludf.DUMMYFUNCTION("""COMPUTED_VALUE"""),"AGK-5802")</f>
        <v>AGK-5802</v>
      </c>
    </row>
    <row r="3415">
      <c r="A3415" s="11" t="str">
        <f>IFERROR(__xludf.DUMMYFUNCTION("""COMPUTED_VALUE"""),"AGJ-9397")</f>
        <v>AGJ-9397</v>
      </c>
    </row>
    <row r="3416">
      <c r="A3416" s="11" t="str">
        <f>IFERROR(__xludf.DUMMYFUNCTION("""COMPUTED_VALUE"""),"AGJ-0730")</f>
        <v>AGJ-0730</v>
      </c>
    </row>
    <row r="3417">
      <c r="A3417" s="11" t="str">
        <f>IFERROR(__xludf.DUMMYFUNCTION("""COMPUTED_VALUE"""),"AGJ-0500")</f>
        <v>AGJ-0500</v>
      </c>
    </row>
    <row r="3418">
      <c r="A3418" s="11" t="str">
        <f>IFERROR(__xludf.DUMMYFUNCTION("""COMPUTED_VALUE"""),"AGH-9912")</f>
        <v>AGH-9912</v>
      </c>
    </row>
    <row r="3419">
      <c r="A3419" s="11" t="str">
        <f>IFERROR(__xludf.DUMMYFUNCTION("""COMPUTED_VALUE"""),"AGH-9555")</f>
        <v>AGH-9555</v>
      </c>
    </row>
    <row r="3420">
      <c r="A3420" s="11" t="str">
        <f>IFERROR(__xludf.DUMMYFUNCTION("""COMPUTED_VALUE"""),"AGF-9307")</f>
        <v>AGF-9307</v>
      </c>
    </row>
    <row r="3421">
      <c r="A3421" s="11" t="str">
        <f>IFERROR(__xludf.DUMMYFUNCTION("""COMPUTED_VALUE"""),"AGF-8822")</f>
        <v>AGF-8822</v>
      </c>
    </row>
    <row r="3422">
      <c r="A3422" s="11" t="str">
        <f>IFERROR(__xludf.DUMMYFUNCTION("""COMPUTED_VALUE"""),"AGF-8181")</f>
        <v>AGF-8181</v>
      </c>
    </row>
    <row r="3423">
      <c r="A3423" s="11" t="str">
        <f>IFERROR(__xludf.DUMMYFUNCTION("""COMPUTED_VALUE"""),"AGF-2060")</f>
        <v>AGF-2060</v>
      </c>
    </row>
    <row r="3424">
      <c r="A3424" s="11" t="str">
        <f>IFERROR(__xludf.DUMMYFUNCTION("""COMPUTED_VALUE"""),"AGC-6252")</f>
        <v>AGC-6252</v>
      </c>
    </row>
    <row r="3425">
      <c r="A3425" s="11" t="str">
        <f>IFERROR(__xludf.DUMMYFUNCTION("""COMPUTED_VALUE"""),"AGB-6997")</f>
        <v>AGB-6997</v>
      </c>
    </row>
    <row r="3426">
      <c r="A3426" s="11" t="str">
        <f>IFERROR(__xludf.DUMMYFUNCTION("""COMPUTED_VALUE"""),"AGA-2802")</f>
        <v>AGA-2802</v>
      </c>
    </row>
    <row r="3427">
      <c r="A3427" s="11" t="str">
        <f>IFERROR(__xludf.DUMMYFUNCTION("""COMPUTED_VALUE"""),"AFY-6738")</f>
        <v>AFY-6738</v>
      </c>
    </row>
    <row r="3428">
      <c r="A3428" s="12" t="str">
        <f>IFERROR(__xludf.DUMMYFUNCTION("""COMPUTED_VALUE"""),"AFY-6716")</f>
        <v>AFY-6716</v>
      </c>
    </row>
    <row r="3429">
      <c r="A3429" s="11" t="str">
        <f>IFERROR(__xludf.DUMMYFUNCTION("""COMPUTED_VALUE"""),"AFY-5000")</f>
        <v>AFY-5000</v>
      </c>
    </row>
    <row r="3430">
      <c r="A3430" s="11" t="str">
        <f>IFERROR(__xludf.DUMMYFUNCTION("""COMPUTED_VALUE"""),"AFW-7533")</f>
        <v>AFW-7533</v>
      </c>
    </row>
    <row r="3431">
      <c r="A3431" s="11" t="str">
        <f>IFERROR(__xludf.DUMMYFUNCTION("""COMPUTED_VALUE"""),"AFV-7788")</f>
        <v>AFV-7788</v>
      </c>
    </row>
    <row r="3432">
      <c r="A3432" s="11" t="str">
        <f>IFERROR(__xludf.DUMMYFUNCTION("""COMPUTED_VALUE"""),"AFV-2838")</f>
        <v>AFV-2838</v>
      </c>
    </row>
    <row r="3433">
      <c r="A3433" s="11" t="str">
        <f>IFERROR(__xludf.DUMMYFUNCTION("""COMPUTED_VALUE"""),"AFU-9555")</f>
        <v>AFU-9555</v>
      </c>
    </row>
    <row r="3434">
      <c r="A3434" s="11" t="str">
        <f>IFERROR(__xludf.DUMMYFUNCTION("""COMPUTED_VALUE"""),"AFU-7200")</f>
        <v>AFU-7200</v>
      </c>
    </row>
    <row r="3435">
      <c r="A3435" s="12" t="str">
        <f>IFERROR(__xludf.DUMMYFUNCTION("""COMPUTED_VALUE"""),"AFU-0092")</f>
        <v>AFU-0092</v>
      </c>
    </row>
    <row r="3436">
      <c r="A3436" s="11" t="str">
        <f>IFERROR(__xludf.DUMMYFUNCTION("""COMPUTED_VALUE"""),"AFS-5697")</f>
        <v>AFS-5697</v>
      </c>
    </row>
    <row r="3437">
      <c r="A3437" s="11" t="str">
        <f>IFERROR(__xludf.DUMMYFUNCTION("""COMPUTED_VALUE"""),"AFS-5010")</f>
        <v>AFS-5010</v>
      </c>
    </row>
    <row r="3438">
      <c r="A3438" s="11" t="str">
        <f>IFERROR(__xludf.DUMMYFUNCTION("""COMPUTED_VALUE"""),"AFS-1086")</f>
        <v>AFS-1086</v>
      </c>
    </row>
    <row r="3439">
      <c r="A3439" s="11" t="str">
        <f>IFERROR(__xludf.DUMMYFUNCTION("""COMPUTED_VALUE"""),"AFQ-9253")</f>
        <v>AFQ-9253</v>
      </c>
    </row>
    <row r="3440">
      <c r="A3440" s="11" t="str">
        <f>IFERROR(__xludf.DUMMYFUNCTION("""COMPUTED_VALUE"""),"AFP-9897")</f>
        <v>AFP-9897</v>
      </c>
    </row>
    <row r="3441">
      <c r="A3441" s="11" t="str">
        <f>IFERROR(__xludf.DUMMYFUNCTION("""COMPUTED_VALUE"""),"AFP-8881")</f>
        <v>AFP-8881</v>
      </c>
    </row>
    <row r="3442">
      <c r="A3442" s="11" t="str">
        <f>IFERROR(__xludf.DUMMYFUNCTION("""COMPUTED_VALUE"""),"AFN-3188")</f>
        <v>AFN-3188</v>
      </c>
    </row>
    <row r="3443">
      <c r="A3443" s="11" t="str">
        <f>IFERROR(__xludf.DUMMYFUNCTION("""COMPUTED_VALUE"""),"AFM-6995")</f>
        <v>AFM-6995</v>
      </c>
    </row>
    <row r="3444">
      <c r="A3444" s="11" t="str">
        <f>IFERROR(__xludf.DUMMYFUNCTION("""COMPUTED_VALUE"""),"AFL-3162")</f>
        <v>AFL-3162</v>
      </c>
    </row>
    <row r="3445">
      <c r="A3445" s="12" t="str">
        <f>IFERROR(__xludf.DUMMYFUNCTION("""COMPUTED_VALUE"""),"AFL-2009")</f>
        <v>AFL-2009</v>
      </c>
    </row>
    <row r="3446">
      <c r="A3446" s="11" t="str">
        <f>IFERROR(__xludf.DUMMYFUNCTION("""COMPUTED_VALUE"""),"AFL-1679")</f>
        <v>AFL-1679</v>
      </c>
    </row>
    <row r="3447">
      <c r="A3447" s="11" t="str">
        <f>IFERROR(__xludf.DUMMYFUNCTION("""COMPUTED_VALUE"""),"AFL-1128")</f>
        <v>AFL-1128</v>
      </c>
    </row>
    <row r="3448">
      <c r="A3448" s="11" t="str">
        <f>IFERROR(__xludf.DUMMYFUNCTION("""COMPUTED_VALUE"""),"AFJ-3298")</f>
        <v>AFJ-3298</v>
      </c>
    </row>
    <row r="3449">
      <c r="A3449" s="11" t="str">
        <f>IFERROR(__xludf.DUMMYFUNCTION("""COMPUTED_VALUE"""),"AFH-1137")</f>
        <v>AFH-1137</v>
      </c>
    </row>
    <row r="3450">
      <c r="A3450" s="11" t="str">
        <f>IFERROR(__xludf.DUMMYFUNCTION("""COMPUTED_VALUE"""),"AFG-8120")</f>
        <v>AFG-8120</v>
      </c>
    </row>
    <row r="3451">
      <c r="A3451" s="11" t="str">
        <f>IFERROR(__xludf.DUMMYFUNCTION("""COMPUTED_VALUE"""),"AFG-5105")</f>
        <v>AFG-5105</v>
      </c>
    </row>
    <row r="3452">
      <c r="A3452" s="11" t="str">
        <f>IFERROR(__xludf.DUMMYFUNCTION("""COMPUTED_VALUE"""),"AFF-2813")</f>
        <v>AFF-2813</v>
      </c>
    </row>
    <row r="3453">
      <c r="A3453" s="12" t="str">
        <f>IFERROR(__xludf.DUMMYFUNCTION("""COMPUTED_VALUE"""),"AFF-2568")</f>
        <v>AFF-2568</v>
      </c>
    </row>
    <row r="3454">
      <c r="A3454" s="11" t="str">
        <f>IFERROR(__xludf.DUMMYFUNCTION("""COMPUTED_VALUE"""),"AFE-7112")</f>
        <v>AFE-7112</v>
      </c>
    </row>
    <row r="3455">
      <c r="A3455" s="11" t="str">
        <f>IFERROR(__xludf.DUMMYFUNCTION("""COMPUTED_VALUE"""),"AEY-9575")</f>
        <v>AEY-9575</v>
      </c>
    </row>
    <row r="3456">
      <c r="A3456" s="12" t="str">
        <f>IFERROR(__xludf.DUMMYFUNCTION("""COMPUTED_VALUE"""),"AEX-8280")</f>
        <v>AEX-8280</v>
      </c>
    </row>
    <row r="3457">
      <c r="A3457" s="11" t="str">
        <f>IFERROR(__xludf.DUMMYFUNCTION("""COMPUTED_VALUE"""),"AET-6971")</f>
        <v>AET-6971</v>
      </c>
    </row>
    <row r="3458">
      <c r="A3458" s="11" t="str">
        <f>IFERROR(__xludf.DUMMYFUNCTION("""COMPUTED_VALUE"""),"AEN-0079")</f>
        <v>AEN-0079</v>
      </c>
    </row>
    <row r="3459">
      <c r="A3459" s="11" t="str">
        <f>IFERROR(__xludf.DUMMYFUNCTION("""COMPUTED_VALUE"""),"AEM-3636")</f>
        <v>AEM-3636</v>
      </c>
    </row>
    <row r="3460">
      <c r="A3460" s="11" t="str">
        <f>IFERROR(__xludf.DUMMYFUNCTION("""COMPUTED_VALUE"""),"AEK-5878")</f>
        <v>AEK-5878</v>
      </c>
    </row>
    <row r="3461">
      <c r="A3461" s="11" t="str">
        <f>IFERROR(__xludf.DUMMYFUNCTION("""COMPUTED_VALUE"""),"AEG-8787")</f>
        <v>AEG-8787</v>
      </c>
    </row>
    <row r="3462">
      <c r="A3462" s="11" t="str">
        <f>IFERROR(__xludf.DUMMYFUNCTION("""COMPUTED_VALUE"""),"AEE-7519")</f>
        <v>AEE-7519</v>
      </c>
    </row>
    <row r="3463">
      <c r="A3463" s="11" t="str">
        <f>IFERROR(__xludf.DUMMYFUNCTION("""COMPUTED_VALUE"""),"AEE-7112")</f>
        <v>AEE-7112</v>
      </c>
    </row>
    <row r="3464">
      <c r="A3464" s="11" t="str">
        <f>IFERROR(__xludf.DUMMYFUNCTION("""COMPUTED_VALUE"""),"AEE-1983")</f>
        <v>AEE-1983</v>
      </c>
    </row>
    <row r="3465">
      <c r="A3465" s="11" t="str">
        <f>IFERROR(__xludf.DUMMYFUNCTION("""COMPUTED_VALUE"""),"AED-5856")</f>
        <v>AED-5856</v>
      </c>
    </row>
    <row r="3466">
      <c r="A3466" s="11" t="str">
        <f>IFERROR(__xludf.DUMMYFUNCTION("""COMPUTED_VALUE"""),"ADV-9000")</f>
        <v>ADV-9000</v>
      </c>
    </row>
    <row r="3467">
      <c r="A3467" s="11" t="str">
        <f>IFERROR(__xludf.DUMMYFUNCTION("""COMPUTED_VALUE"""),"ADE-9808")</f>
        <v>ADE-9808</v>
      </c>
    </row>
    <row r="3468">
      <c r="A3468" s="11" t="str">
        <f>IFERROR(__xludf.DUMMYFUNCTION("""COMPUTED_VALUE"""),"ADD-7360")</f>
        <v>ADD-7360</v>
      </c>
    </row>
    <row r="3469">
      <c r="A3469" s="11" t="str">
        <f>IFERROR(__xludf.DUMMYFUNCTION("""COMPUTED_VALUE"""),"ADD-1060")</f>
        <v>ADD-1060</v>
      </c>
    </row>
    <row r="3470">
      <c r="A3470" s="11" t="str">
        <f>IFERROR(__xludf.DUMMYFUNCTION("""COMPUTED_VALUE"""),"ADD-0789")</f>
        <v>ADD-0789</v>
      </c>
    </row>
    <row r="3471">
      <c r="A3471" s="11" t="str">
        <f>IFERROR(__xludf.DUMMYFUNCTION("""COMPUTED_VALUE"""),"ADC-1983")</f>
        <v>ADC-1983</v>
      </c>
    </row>
    <row r="3472">
      <c r="A3472" s="11" t="str">
        <f>IFERROR(__xludf.DUMMYFUNCTION("""COMPUTED_VALUE"""),"ADB-7888")</f>
        <v>ADB-7888</v>
      </c>
    </row>
    <row r="3473">
      <c r="A3473" s="11" t="str">
        <f>IFERROR(__xludf.DUMMYFUNCTION("""COMPUTED_VALUE"""),"ADB-2128")</f>
        <v>ADB-2128</v>
      </c>
    </row>
    <row r="3474">
      <c r="A3474" s="11" t="str">
        <f>IFERROR(__xludf.DUMMYFUNCTION("""COMPUTED_VALUE"""),"ACZ-9123")</f>
        <v>ACZ-9123</v>
      </c>
    </row>
    <row r="3475">
      <c r="A3475" s="11" t="str">
        <f>IFERROR(__xludf.DUMMYFUNCTION("""COMPUTED_VALUE"""),"ACZ-3379")</f>
        <v>ACZ-3379</v>
      </c>
    </row>
    <row r="3476">
      <c r="A3476" s="11" t="str">
        <f>IFERROR(__xludf.DUMMYFUNCTION("""COMPUTED_VALUE"""),"ACX-7125")</f>
        <v>ACX-7125</v>
      </c>
    </row>
    <row r="3477">
      <c r="A3477" s="11" t="str">
        <f>IFERROR(__xludf.DUMMYFUNCTION("""COMPUTED_VALUE"""),"ACU-9782")</f>
        <v>ACU-9782</v>
      </c>
    </row>
    <row r="3478">
      <c r="A3478" s="11" t="str">
        <f>IFERROR(__xludf.DUMMYFUNCTION("""COMPUTED_VALUE"""),"ACS-8767")</f>
        <v>ACS-8767</v>
      </c>
    </row>
    <row r="3479">
      <c r="A3479" s="11" t="str">
        <f>IFERROR(__xludf.DUMMYFUNCTION("""COMPUTED_VALUE"""),"ACQ-8798")</f>
        <v>ACQ-8798</v>
      </c>
    </row>
    <row r="3480">
      <c r="A3480" s="11" t="str">
        <f>IFERROR(__xludf.DUMMYFUNCTION("""COMPUTED_VALUE"""),"ACQ-7207")</f>
        <v>ACQ-7207</v>
      </c>
    </row>
    <row r="3481">
      <c r="A3481" s="11" t="str">
        <f>IFERROR(__xludf.DUMMYFUNCTION("""COMPUTED_VALUE"""),"ACM-9157")</f>
        <v>ACM-9157</v>
      </c>
    </row>
    <row r="3482">
      <c r="A3482" s="11" t="str">
        <f>IFERROR(__xludf.DUMMYFUNCTION("""COMPUTED_VALUE"""),"ACM-8380")</f>
        <v>ACM-8380</v>
      </c>
    </row>
    <row r="3483">
      <c r="A3483" s="11" t="str">
        <f>IFERROR(__xludf.DUMMYFUNCTION("""COMPUTED_VALUE"""),"ACM-5998")</f>
        <v>ACM-5998</v>
      </c>
    </row>
    <row r="3484">
      <c r="A3484" s="11" t="str">
        <f>IFERROR(__xludf.DUMMYFUNCTION("""COMPUTED_VALUE"""),"ACL-9686")</f>
        <v>ACL-9686</v>
      </c>
    </row>
    <row r="3485">
      <c r="A3485" s="11" t="str">
        <f>IFERROR(__xludf.DUMMYFUNCTION("""COMPUTED_VALUE"""),"ACL-9555")</f>
        <v>ACL-9555</v>
      </c>
    </row>
    <row r="3486">
      <c r="A3486" s="11" t="str">
        <f>IFERROR(__xludf.DUMMYFUNCTION("""COMPUTED_VALUE"""),"ACL-2206")</f>
        <v>ACL-2206</v>
      </c>
    </row>
    <row r="3487">
      <c r="A3487" s="11" t="str">
        <f>IFERROR(__xludf.DUMMYFUNCTION("""COMPUTED_VALUE"""),"ACK-2221")</f>
        <v>ACK-2221</v>
      </c>
    </row>
    <row r="3488">
      <c r="A3488" s="11" t="str">
        <f>IFERROR(__xludf.DUMMYFUNCTION("""COMPUTED_VALUE"""),"ACG-1657")</f>
        <v>ACG-1657</v>
      </c>
    </row>
    <row r="3489">
      <c r="A3489" s="11" t="str">
        <f>IFERROR(__xludf.DUMMYFUNCTION("""COMPUTED_VALUE"""),"ACG-1151")</f>
        <v>ACG-1151</v>
      </c>
    </row>
    <row r="3490">
      <c r="A3490" s="12" t="str">
        <f>IFERROR(__xludf.DUMMYFUNCTION("""COMPUTED_VALUE"""),"ACE-7318")</f>
        <v>ACE-7318</v>
      </c>
    </row>
    <row r="3491">
      <c r="A3491" s="11" t="str">
        <f>IFERROR(__xludf.DUMMYFUNCTION("""COMPUTED_VALUE"""),"ACD-9869")</f>
        <v>ACD-9869</v>
      </c>
    </row>
    <row r="3492">
      <c r="A3492" s="11" t="str">
        <f>IFERROR(__xludf.DUMMYFUNCTION("""COMPUTED_VALUE"""),"ACA-0330")</f>
        <v>ACA-0330</v>
      </c>
    </row>
    <row r="3493">
      <c r="A3493" s="11" t="str">
        <f>IFERROR(__xludf.DUMMYFUNCTION("""COMPUTED_VALUE"""),"ABZ-5725")</f>
        <v>ABZ-5725</v>
      </c>
    </row>
    <row r="3494">
      <c r="A3494" s="11" t="str">
        <f>IFERROR(__xludf.DUMMYFUNCTION("""COMPUTED_VALUE"""),"ABZ-3059")</f>
        <v>ABZ-3059</v>
      </c>
    </row>
    <row r="3495">
      <c r="A3495" s="11" t="str">
        <f>IFERROR(__xludf.DUMMYFUNCTION("""COMPUTED_VALUE"""),"ABY-7799")</f>
        <v>ABY-7799</v>
      </c>
    </row>
    <row r="3496">
      <c r="A3496" s="11" t="str">
        <f>IFERROR(__xludf.DUMMYFUNCTION("""COMPUTED_VALUE"""),"ABY-0267")</f>
        <v>ABY-0267</v>
      </c>
    </row>
    <row r="3497">
      <c r="A3497" s="11" t="str">
        <f>IFERROR(__xludf.DUMMYFUNCTION("""COMPUTED_VALUE"""),"ABX-6285")</f>
        <v>ABX-6285</v>
      </c>
    </row>
    <row r="3498">
      <c r="A3498" s="12" t="str">
        <f>IFERROR(__xludf.DUMMYFUNCTION("""COMPUTED_VALUE"""),"ABT-3167")</f>
        <v>ABT-3167</v>
      </c>
    </row>
    <row r="3499">
      <c r="A3499" s="11" t="str">
        <f>IFERROR(__xludf.DUMMYFUNCTION("""COMPUTED_VALUE"""),"ABT-1375")</f>
        <v>ABT-1375</v>
      </c>
    </row>
    <row r="3500">
      <c r="A3500" s="11" t="str">
        <f>IFERROR(__xludf.DUMMYFUNCTION("""COMPUTED_VALUE"""),"ABQ-3912")</f>
        <v>ABQ-3912</v>
      </c>
    </row>
    <row r="3501">
      <c r="A3501" s="11" t="str">
        <f>IFERROR(__xludf.DUMMYFUNCTION("""COMPUTED_VALUE"""),"ABN-8328")</f>
        <v>ABN-8328</v>
      </c>
    </row>
    <row r="3502">
      <c r="A3502" s="11" t="str">
        <f>IFERROR(__xludf.DUMMYFUNCTION("""COMPUTED_VALUE"""),"ABN-7359")</f>
        <v>ABN-7359</v>
      </c>
    </row>
    <row r="3503">
      <c r="A3503" s="11" t="str">
        <f>IFERROR(__xludf.DUMMYFUNCTION("""COMPUTED_VALUE"""),"ABN-5858")</f>
        <v>ABN-5858</v>
      </c>
    </row>
    <row r="3504">
      <c r="A3504" s="12" t="str">
        <f>IFERROR(__xludf.DUMMYFUNCTION("""COMPUTED_VALUE"""),"ABN-1986")</f>
        <v>ABN-1986</v>
      </c>
    </row>
    <row r="3505">
      <c r="A3505" s="11" t="str">
        <f>IFERROR(__xludf.DUMMYFUNCTION("""COMPUTED_VALUE"""),"ABN-1062")</f>
        <v>ABN-1062</v>
      </c>
    </row>
    <row r="3506">
      <c r="A3506" s="11" t="str">
        <f>IFERROR(__xludf.DUMMYFUNCTION("""COMPUTED_VALUE"""),"ABM-3502")</f>
        <v>ABM-3502</v>
      </c>
    </row>
    <row r="3507">
      <c r="A3507" s="11" t="str">
        <f>IFERROR(__xludf.DUMMYFUNCTION("""COMPUTED_VALUE"""),"ABL-8883")</f>
        <v>ABL-8883</v>
      </c>
    </row>
    <row r="3508">
      <c r="A3508" s="11" t="str">
        <f>IFERROR(__xludf.DUMMYFUNCTION("""COMPUTED_VALUE"""),"ABK-6626")</f>
        <v>ABK-6626</v>
      </c>
    </row>
    <row r="3509">
      <c r="A3509" s="11" t="str">
        <f>IFERROR(__xludf.DUMMYFUNCTION("""COMPUTED_VALUE"""),"ABJ-6786")</f>
        <v>ABJ-6786</v>
      </c>
    </row>
    <row r="3510">
      <c r="A3510" s="11" t="str">
        <f>IFERROR(__xludf.DUMMYFUNCTION("""COMPUTED_VALUE"""),"ABG-8899")</f>
        <v>ABG-8899</v>
      </c>
    </row>
    <row r="3511">
      <c r="A3511" s="11" t="str">
        <f>IFERROR(__xludf.DUMMYFUNCTION("""COMPUTED_VALUE"""),"ABG-6665")</f>
        <v>ABG-6665</v>
      </c>
    </row>
    <row r="3512">
      <c r="A3512" s="11" t="str">
        <f>IFERROR(__xludf.DUMMYFUNCTION("""COMPUTED_VALUE"""),"ABF-8523")</f>
        <v>ABF-8523</v>
      </c>
    </row>
    <row r="3513">
      <c r="A3513" s="11" t="str">
        <f>IFERROR(__xludf.DUMMYFUNCTION("""COMPUTED_VALUE"""),"ABF-6768")</f>
        <v>ABF-6768</v>
      </c>
    </row>
    <row r="3514">
      <c r="A3514" s="11" t="str">
        <f>IFERROR(__xludf.DUMMYFUNCTION("""COMPUTED_VALUE"""),"ABF-5108")</f>
        <v>ABF-5108</v>
      </c>
    </row>
    <row r="3515">
      <c r="A3515" s="11" t="str">
        <f>IFERROR(__xludf.DUMMYFUNCTION("""COMPUTED_VALUE"""),"ABE-2315")</f>
        <v>ABE-2315</v>
      </c>
    </row>
    <row r="3516">
      <c r="A3516" s="11" t="str">
        <f>IFERROR(__xludf.DUMMYFUNCTION("""COMPUTED_VALUE"""),"ABE-0286")</f>
        <v>ABE-0286</v>
      </c>
    </row>
    <row r="3517">
      <c r="A3517" s="11" t="str">
        <f>IFERROR(__xludf.DUMMYFUNCTION("""COMPUTED_VALUE"""),"ABD-6659")</f>
        <v>ABD-6659</v>
      </c>
    </row>
    <row r="3518">
      <c r="A3518" s="11" t="str">
        <f>IFERROR(__xludf.DUMMYFUNCTION("""COMPUTED_VALUE"""),"ABD-6283")</f>
        <v>ABD-6283</v>
      </c>
    </row>
    <row r="3519">
      <c r="A3519" s="11" t="str">
        <f>IFERROR(__xludf.DUMMYFUNCTION("""COMPUTED_VALUE"""),"ABC-1799")</f>
        <v>ABC-1799</v>
      </c>
    </row>
    <row r="3520">
      <c r="A3520" s="11" t="str">
        <f>IFERROR(__xludf.DUMMYFUNCTION("""COMPUTED_VALUE"""),"ABB-5653")</f>
        <v>ABB-5653</v>
      </c>
    </row>
    <row r="3521">
      <c r="A3521" s="11" t="str">
        <f>IFERROR(__xludf.DUMMYFUNCTION("""COMPUTED_VALUE"""),"ABA-9276")</f>
        <v>ABA-9276</v>
      </c>
    </row>
    <row r="3522">
      <c r="A3522" s="11" t="str">
        <f>IFERROR(__xludf.DUMMYFUNCTION("""COMPUTED_VALUE"""),"ABA-8270")</f>
        <v>ABA-8270</v>
      </c>
    </row>
    <row r="3523">
      <c r="A3523" s="11" t="str">
        <f>IFERROR(__xludf.DUMMYFUNCTION("""COMPUTED_VALUE"""),"ABA-7203")</f>
        <v>ABA-7203</v>
      </c>
    </row>
    <row r="3524">
      <c r="A3524" s="11" t="str">
        <f>IFERROR(__xludf.DUMMYFUNCTION("""COMPUTED_VALUE"""),"AAZ-2695")</f>
        <v>AAZ-2695</v>
      </c>
    </row>
    <row r="3525">
      <c r="A3525" s="11" t="str">
        <f>IFERROR(__xludf.DUMMYFUNCTION("""COMPUTED_VALUE"""),"AAY-5629")</f>
        <v>AAY-5629</v>
      </c>
    </row>
    <row r="3526">
      <c r="A3526" s="11" t="str">
        <f>IFERROR(__xludf.DUMMYFUNCTION("""COMPUTED_VALUE"""),"AAX-5589")</f>
        <v>AAX-5589</v>
      </c>
    </row>
    <row r="3527">
      <c r="A3527" s="11" t="str">
        <f>IFERROR(__xludf.DUMMYFUNCTION("""COMPUTED_VALUE"""),"AAV-8158")</f>
        <v>AAV-8158</v>
      </c>
    </row>
    <row r="3528">
      <c r="A3528" s="11" t="str">
        <f>IFERROR(__xludf.DUMMYFUNCTION("""COMPUTED_VALUE"""),"AAS-2058")</f>
        <v>AAS-2058</v>
      </c>
    </row>
    <row r="3529">
      <c r="A3529" s="11" t="str">
        <f>IFERROR(__xludf.DUMMYFUNCTION("""COMPUTED_VALUE"""),"AAR-1518")</f>
        <v>AAR-1518</v>
      </c>
    </row>
    <row r="3530">
      <c r="A3530" s="11" t="str">
        <f>IFERROR(__xludf.DUMMYFUNCTION("""COMPUTED_VALUE"""),"AAN-5362")</f>
        <v>AAN-5362</v>
      </c>
    </row>
    <row r="3531">
      <c r="A3531" s="11" t="str">
        <f>IFERROR(__xludf.DUMMYFUNCTION("""COMPUTED_VALUE"""),"AAM-7166")</f>
        <v>AAM-7166</v>
      </c>
    </row>
    <row r="3532">
      <c r="A3532" s="11" t="str">
        <f>IFERROR(__xludf.DUMMYFUNCTION("""COMPUTED_VALUE"""),"AAM-2665")</f>
        <v>AAM-2665</v>
      </c>
    </row>
    <row r="3533">
      <c r="A3533" s="11" t="str">
        <f>IFERROR(__xludf.DUMMYFUNCTION("""COMPUTED_VALUE"""),"AAK-1386")</f>
        <v>AAK-1386</v>
      </c>
    </row>
    <row r="3534">
      <c r="A3534" s="11" t="str">
        <f>IFERROR(__xludf.DUMMYFUNCTION("""COMPUTED_VALUE"""),"AAJ-5297")</f>
        <v>AAJ-5297</v>
      </c>
    </row>
    <row r="3535">
      <c r="A3535" s="11" t="str">
        <f>IFERROR(__xludf.DUMMYFUNCTION("""COMPUTED_VALUE"""),"AAG-5709")</f>
        <v>AAG-5709</v>
      </c>
    </row>
    <row r="3536">
      <c r="A3536" s="11" t="str">
        <f>IFERROR(__xludf.DUMMYFUNCTION("""COMPUTED_VALUE"""),"AAG-3970")</f>
        <v>AAG-3970</v>
      </c>
    </row>
    <row r="3537">
      <c r="A3537" s="11" t="str">
        <f>IFERROR(__xludf.DUMMYFUNCTION("""COMPUTED_VALUE"""),"AAG-1631")</f>
        <v>AAG-1631</v>
      </c>
    </row>
    <row r="3538">
      <c r="A3538" s="11" t="str">
        <f>IFERROR(__xludf.DUMMYFUNCTION("""COMPUTED_VALUE"""),"AAE-8835")</f>
        <v>AAE-8835</v>
      </c>
    </row>
    <row r="3539">
      <c r="A3539" s="11" t="str">
        <f>IFERROR(__xludf.DUMMYFUNCTION("""COMPUTED_VALUE"""),"AAE-6538")</f>
        <v>AAE-6538</v>
      </c>
    </row>
    <row r="3540">
      <c r="A3540" s="11" t="str">
        <f>IFERROR(__xludf.DUMMYFUNCTION("""COMPUTED_VALUE"""),"AAD-2609")</f>
        <v>AAD-2609</v>
      </c>
    </row>
    <row r="3541">
      <c r="A3541" s="11" t="str">
        <f>IFERROR(__xludf.DUMMYFUNCTION("""COMPUTED_VALUE"""),"AAC-8325")</f>
        <v>AAC-8325</v>
      </c>
    </row>
    <row r="3542">
      <c r="A3542" s="12" t="str">
        <f>IFERROR(__xludf.DUMMYFUNCTION("""COMPUTED_VALUE"""),"AAC-7039")</f>
        <v>AAC-7039</v>
      </c>
    </row>
    <row r="3543">
      <c r="A3543" s="11" t="str">
        <f>IFERROR(__xludf.DUMMYFUNCTION("""COMPUTED_VALUE"""),"AAB-5525")</f>
        <v>AAB-5525</v>
      </c>
    </row>
    <row r="3544">
      <c r="A3544" s="11"/>
    </row>
    <row r="3545">
      <c r="A3545" s="11"/>
    </row>
    <row r="3546">
      <c r="A3546" s="11"/>
    </row>
    <row r="3547">
      <c r="A3547" s="11"/>
    </row>
    <row r="3548">
      <c r="A3548" s="11"/>
    </row>
    <row r="3549">
      <c r="A3549" s="11"/>
    </row>
    <row r="3550">
      <c r="A3550" s="11"/>
    </row>
    <row r="3551">
      <c r="A3551" s="11"/>
    </row>
    <row r="3552">
      <c r="A3552" s="11"/>
    </row>
    <row r="3553">
      <c r="A3553" s="11"/>
    </row>
    <row r="3554">
      <c r="A3554" s="11"/>
    </row>
    <row r="3555">
      <c r="A3555" s="11"/>
    </row>
    <row r="3556">
      <c r="A3556" s="11"/>
    </row>
    <row r="3557">
      <c r="A3557" s="11"/>
    </row>
    <row r="3558">
      <c r="A3558" s="11"/>
    </row>
    <row r="3559">
      <c r="A3559" s="11"/>
    </row>
    <row r="3560">
      <c r="A3560" s="11"/>
    </row>
    <row r="3561">
      <c r="A3561" s="11"/>
    </row>
    <row r="3562">
      <c r="A3562" s="11"/>
    </row>
    <row r="3563">
      <c r="A3563" s="11"/>
    </row>
    <row r="3564">
      <c r="A3564" s="11"/>
    </row>
    <row r="3565">
      <c r="A3565" s="11"/>
    </row>
    <row r="3566">
      <c r="A3566" s="11"/>
    </row>
    <row r="3567">
      <c r="A3567" s="11"/>
    </row>
    <row r="3568">
      <c r="A3568" s="11"/>
    </row>
    <row r="3569">
      <c r="A3569" s="11"/>
    </row>
    <row r="3570">
      <c r="A3570" s="11"/>
    </row>
    <row r="3571">
      <c r="A3571" s="11"/>
    </row>
    <row r="3572">
      <c r="A3572" s="11"/>
    </row>
    <row r="3573">
      <c r="A3573" s="11"/>
    </row>
    <row r="3574">
      <c r="A3574" s="11"/>
    </row>
    <row r="3575">
      <c r="A3575" s="11"/>
    </row>
    <row r="3576">
      <c r="A3576" s="11"/>
    </row>
    <row r="3577">
      <c r="A3577" s="11"/>
    </row>
    <row r="3578">
      <c r="A3578" s="11"/>
    </row>
    <row r="3579">
      <c r="A3579" s="11"/>
    </row>
    <row r="3580">
      <c r="A3580" s="11"/>
    </row>
    <row r="3581">
      <c r="A3581" s="11"/>
    </row>
    <row r="3582">
      <c r="A3582" s="11"/>
    </row>
    <row r="3583">
      <c r="A3583" s="11"/>
    </row>
    <row r="3584">
      <c r="A3584" s="11"/>
    </row>
    <row r="3585">
      <c r="A3585" s="11"/>
    </row>
    <row r="3586">
      <c r="A3586" s="11"/>
    </row>
    <row r="3587">
      <c r="A3587" s="11"/>
    </row>
    <row r="3588">
      <c r="A3588" s="11"/>
    </row>
    <row r="3589">
      <c r="A3589" s="11"/>
    </row>
    <row r="3590">
      <c r="A3590" s="11"/>
    </row>
    <row r="3591">
      <c r="A3591" s="11"/>
    </row>
    <row r="3592">
      <c r="A3592" s="11"/>
    </row>
    <row r="3593">
      <c r="A3593" s="11"/>
    </row>
    <row r="3594">
      <c r="A3594" s="11"/>
    </row>
    <row r="3595">
      <c r="A3595" s="11"/>
    </row>
    <row r="3596">
      <c r="A3596" s="11"/>
    </row>
    <row r="3597">
      <c r="A3597" s="11"/>
    </row>
    <row r="3598">
      <c r="A3598" s="11"/>
    </row>
    <row r="3599">
      <c r="A3599" s="11"/>
    </row>
    <row r="3600">
      <c r="A3600" s="11"/>
    </row>
    <row r="3601">
      <c r="A3601" s="11"/>
    </row>
    <row r="3602">
      <c r="A3602" s="11"/>
    </row>
    <row r="3603">
      <c r="A3603" s="11"/>
    </row>
    <row r="3604">
      <c r="A3604" s="11"/>
    </row>
    <row r="3605">
      <c r="A3605" s="11"/>
    </row>
    <row r="3606">
      <c r="A3606" s="11"/>
    </row>
    <row r="3607">
      <c r="A3607" s="11"/>
    </row>
    <row r="3608">
      <c r="A3608" s="11"/>
    </row>
    <row r="3609">
      <c r="A3609" s="11"/>
    </row>
    <row r="3610">
      <c r="A3610" s="11"/>
    </row>
    <row r="3611">
      <c r="A3611" s="11"/>
    </row>
    <row r="3612">
      <c r="A3612" s="11"/>
    </row>
    <row r="3613">
      <c r="A3613" s="11"/>
    </row>
    <row r="3614">
      <c r="A3614" s="11"/>
    </row>
    <row r="3615">
      <c r="A3615" s="11"/>
    </row>
    <row r="3616">
      <c r="A3616" s="11"/>
    </row>
    <row r="3617">
      <c r="A3617" s="11"/>
    </row>
    <row r="3618">
      <c r="A3618" s="11"/>
    </row>
    <row r="3619">
      <c r="A3619" s="11"/>
    </row>
    <row r="3620">
      <c r="A3620" s="12"/>
    </row>
    <row r="3621">
      <c r="A3621" s="12"/>
    </row>
    <row r="3622">
      <c r="A3622" s="11"/>
    </row>
    <row r="3623">
      <c r="A3623" s="11"/>
    </row>
    <row r="3624">
      <c r="A3624" s="11"/>
    </row>
    <row r="3625">
      <c r="A3625" s="11"/>
    </row>
    <row r="3626">
      <c r="A3626" s="11"/>
    </row>
    <row r="3627">
      <c r="A3627" s="11"/>
    </row>
    <row r="3628">
      <c r="A3628" s="11"/>
    </row>
    <row r="3629">
      <c r="A3629" s="11"/>
    </row>
    <row r="3630">
      <c r="A3630" s="11"/>
    </row>
    <row r="3631">
      <c r="A3631" s="11"/>
    </row>
    <row r="3632">
      <c r="A3632" s="11"/>
    </row>
    <row r="3633">
      <c r="A3633" s="11"/>
    </row>
    <row r="3634">
      <c r="A3634" s="11"/>
    </row>
    <row r="3635">
      <c r="A3635" s="11"/>
    </row>
    <row r="3636">
      <c r="A3636" s="11"/>
    </row>
    <row r="3637">
      <c r="A3637" s="11"/>
    </row>
    <row r="3638">
      <c r="A3638" s="11"/>
    </row>
    <row r="3639">
      <c r="A3639" s="11"/>
    </row>
    <row r="3640">
      <c r="A3640" s="11"/>
    </row>
    <row r="3641">
      <c r="A3641" s="11"/>
    </row>
    <row r="3642">
      <c r="A3642" s="11"/>
    </row>
    <row r="3643">
      <c r="A3643" s="11"/>
    </row>
    <row r="3644">
      <c r="A3644" s="11"/>
    </row>
    <row r="3645">
      <c r="A3645" s="11"/>
    </row>
    <row r="3646">
      <c r="A3646" s="11"/>
    </row>
    <row r="3647">
      <c r="A3647" s="11"/>
    </row>
    <row r="3648">
      <c r="A3648" s="11"/>
    </row>
    <row r="3649">
      <c r="A3649" s="11"/>
    </row>
    <row r="3650">
      <c r="A3650" s="11"/>
    </row>
    <row r="3651">
      <c r="A3651" s="11"/>
    </row>
    <row r="3652">
      <c r="A3652" s="11"/>
    </row>
    <row r="3653">
      <c r="A3653" s="11"/>
    </row>
    <row r="3654">
      <c r="A3654" s="11"/>
    </row>
    <row r="3655">
      <c r="A3655" s="11"/>
    </row>
    <row r="3656">
      <c r="A3656" s="11"/>
    </row>
    <row r="3657">
      <c r="A3657" s="11"/>
    </row>
    <row r="3658">
      <c r="A3658" s="11"/>
    </row>
    <row r="3659">
      <c r="A3659" s="11"/>
    </row>
    <row r="3660">
      <c r="A3660" s="11"/>
    </row>
    <row r="3661">
      <c r="A3661" s="11"/>
    </row>
    <row r="3662">
      <c r="A3662" s="11"/>
    </row>
    <row r="3663">
      <c r="A3663" s="11"/>
    </row>
    <row r="3664">
      <c r="A3664" s="11"/>
    </row>
    <row r="3665">
      <c r="A3665" s="11"/>
    </row>
    <row r="3666">
      <c r="A3666" s="11"/>
    </row>
    <row r="3667">
      <c r="A3667" s="11"/>
    </row>
    <row r="3668">
      <c r="A3668" s="11"/>
    </row>
    <row r="3669">
      <c r="A3669" s="11"/>
    </row>
    <row r="3670">
      <c r="A3670" s="11"/>
    </row>
    <row r="3671">
      <c r="A3671" s="11"/>
    </row>
    <row r="3672">
      <c r="A3672" s="11"/>
    </row>
    <row r="3673">
      <c r="A3673" s="11"/>
    </row>
    <row r="3674">
      <c r="A3674" s="11"/>
    </row>
    <row r="3675">
      <c r="A3675" s="11"/>
    </row>
    <row r="3676">
      <c r="A3676" s="11"/>
    </row>
    <row r="3677">
      <c r="A3677" s="12"/>
    </row>
    <row r="3678">
      <c r="A3678" s="12"/>
    </row>
    <row r="3679">
      <c r="A3679" s="11"/>
    </row>
    <row r="3680">
      <c r="A3680" s="11"/>
    </row>
    <row r="3681">
      <c r="A3681" s="11"/>
    </row>
    <row r="3682">
      <c r="A3682" s="11"/>
    </row>
    <row r="3683">
      <c r="A3683" s="11"/>
    </row>
    <row r="3684">
      <c r="A3684" s="11"/>
    </row>
    <row r="3685">
      <c r="A3685" s="11"/>
    </row>
    <row r="3686">
      <c r="A3686" s="11"/>
    </row>
    <row r="3687">
      <c r="A3687" s="11"/>
    </row>
    <row r="3688">
      <c r="A3688" s="11"/>
    </row>
    <row r="3689">
      <c r="A3689" s="11"/>
    </row>
    <row r="3690">
      <c r="A3690" s="11"/>
    </row>
    <row r="3691">
      <c r="A3691" s="11"/>
    </row>
    <row r="3692">
      <c r="A3692" s="11"/>
    </row>
    <row r="3693">
      <c r="A3693" s="11"/>
    </row>
    <row r="3694">
      <c r="A3694" s="11"/>
    </row>
    <row r="3695">
      <c r="A3695" s="11"/>
    </row>
    <row r="3696">
      <c r="A3696" s="11"/>
    </row>
    <row r="3697">
      <c r="A3697" s="12"/>
    </row>
    <row r="3698">
      <c r="A3698" s="12"/>
    </row>
    <row r="3699">
      <c r="A3699" s="11"/>
    </row>
    <row r="3700">
      <c r="A3700" s="11"/>
    </row>
    <row r="3701">
      <c r="A3701" s="11"/>
    </row>
    <row r="3702">
      <c r="A3702" s="11"/>
    </row>
    <row r="3703">
      <c r="A3703" s="11"/>
    </row>
    <row r="3704">
      <c r="A3704" s="11"/>
    </row>
    <row r="3705">
      <c r="A3705" s="11"/>
    </row>
    <row r="3706">
      <c r="A3706" s="11"/>
    </row>
    <row r="3707">
      <c r="A3707" s="11"/>
    </row>
    <row r="3708">
      <c r="A3708" s="11"/>
    </row>
    <row r="3709">
      <c r="A3709" s="11"/>
    </row>
    <row r="3710">
      <c r="A3710" s="11"/>
    </row>
    <row r="3711">
      <c r="A3711" s="11"/>
    </row>
    <row r="3712">
      <c r="A3712" s="11"/>
    </row>
    <row r="3713">
      <c r="A3713" s="11"/>
    </row>
    <row r="3714">
      <c r="A3714" s="11"/>
    </row>
    <row r="3715">
      <c r="A3715" s="11"/>
    </row>
    <row r="3716">
      <c r="A3716" s="11"/>
    </row>
    <row r="3717">
      <c r="A3717" s="11"/>
    </row>
    <row r="3718">
      <c r="A3718" s="11"/>
    </row>
    <row r="3719">
      <c r="A3719" s="11"/>
    </row>
    <row r="3720">
      <c r="A3720" s="11"/>
    </row>
    <row r="3721">
      <c r="A3721" s="11"/>
    </row>
    <row r="3722">
      <c r="A3722" s="11"/>
    </row>
    <row r="3723">
      <c r="A3723" s="11"/>
    </row>
    <row r="3724">
      <c r="A3724" s="11"/>
    </row>
    <row r="3725">
      <c r="A3725" s="11"/>
    </row>
    <row r="3726">
      <c r="A3726" s="11"/>
    </row>
    <row r="3727">
      <c r="A3727" s="11"/>
    </row>
    <row r="3728">
      <c r="A3728" s="11"/>
    </row>
    <row r="3729">
      <c r="A3729" s="11"/>
    </row>
    <row r="3730">
      <c r="A3730" s="11"/>
    </row>
    <row r="3731">
      <c r="A3731" s="11"/>
    </row>
    <row r="3732">
      <c r="A3732" s="11"/>
    </row>
    <row r="3733">
      <c r="A3733" s="11"/>
    </row>
    <row r="3734">
      <c r="A3734" s="11"/>
    </row>
    <row r="3735">
      <c r="A3735" s="11"/>
    </row>
    <row r="3736">
      <c r="A3736" s="11"/>
    </row>
    <row r="3737">
      <c r="A3737" s="11"/>
    </row>
    <row r="3738">
      <c r="A3738" s="11"/>
    </row>
    <row r="3739">
      <c r="A3739" s="11"/>
    </row>
    <row r="3740">
      <c r="A3740" s="11"/>
    </row>
    <row r="3741">
      <c r="A3741" s="11"/>
    </row>
    <row r="3742">
      <c r="A3742" s="11"/>
    </row>
    <row r="3743">
      <c r="A3743" s="11"/>
    </row>
    <row r="3744">
      <c r="A3744" s="11"/>
    </row>
    <row r="3745">
      <c r="A3745" s="11"/>
    </row>
    <row r="3746">
      <c r="A3746" s="11"/>
    </row>
    <row r="3747">
      <c r="A3747" s="11"/>
    </row>
    <row r="3748">
      <c r="A3748" s="11"/>
    </row>
    <row r="3749">
      <c r="A3749" s="11"/>
    </row>
    <row r="3750">
      <c r="A3750" s="11"/>
    </row>
    <row r="3751">
      <c r="A3751" s="11"/>
    </row>
    <row r="3752">
      <c r="A3752" s="11"/>
    </row>
    <row r="3753">
      <c r="A3753" s="11"/>
    </row>
    <row r="3754">
      <c r="A3754" s="11"/>
    </row>
    <row r="3755">
      <c r="A3755" s="11"/>
    </row>
    <row r="3756">
      <c r="A3756" s="11"/>
    </row>
    <row r="3757">
      <c r="A3757" s="11"/>
    </row>
    <row r="3758">
      <c r="A3758" s="11"/>
    </row>
    <row r="3759">
      <c r="A3759" s="11"/>
    </row>
    <row r="3760">
      <c r="A3760" s="11"/>
    </row>
    <row r="3761">
      <c r="A3761" s="11"/>
    </row>
    <row r="3762">
      <c r="A3762" s="11"/>
    </row>
    <row r="3763">
      <c r="A3763" s="11"/>
    </row>
    <row r="3764">
      <c r="A3764" s="11"/>
    </row>
    <row r="3765">
      <c r="A3765" s="11"/>
    </row>
    <row r="3766">
      <c r="A3766" s="11"/>
    </row>
    <row r="3767">
      <c r="A3767" s="11"/>
    </row>
    <row r="3768">
      <c r="A3768" s="11"/>
    </row>
    <row r="3769">
      <c r="A3769" s="11"/>
    </row>
    <row r="3770">
      <c r="A3770" s="11"/>
    </row>
    <row r="3771">
      <c r="A3771" s="11"/>
    </row>
    <row r="3772">
      <c r="A3772" s="11"/>
    </row>
    <row r="3773">
      <c r="A3773" s="11"/>
    </row>
    <row r="3774">
      <c r="A3774" s="11"/>
    </row>
    <row r="3775">
      <c r="A3775" s="11"/>
    </row>
    <row r="3776">
      <c r="A3776" s="11"/>
    </row>
    <row r="3777">
      <c r="A3777" s="11"/>
    </row>
    <row r="3778">
      <c r="A3778" s="11"/>
    </row>
    <row r="3779">
      <c r="A3779" s="11"/>
    </row>
    <row r="3780">
      <c r="A3780" s="11"/>
    </row>
    <row r="3781">
      <c r="A3781" s="11"/>
    </row>
    <row r="3782">
      <c r="A3782" s="11"/>
    </row>
    <row r="3783">
      <c r="A3783" s="11"/>
    </row>
    <row r="3784">
      <c r="A3784" s="11"/>
    </row>
    <row r="3785">
      <c r="A3785" s="11"/>
    </row>
    <row r="3786">
      <c r="A3786" s="11"/>
    </row>
    <row r="3787">
      <c r="A3787" s="11"/>
    </row>
    <row r="3788">
      <c r="A3788" s="11"/>
    </row>
    <row r="3789">
      <c r="A3789" s="11"/>
    </row>
    <row r="3790">
      <c r="A3790" s="11"/>
    </row>
    <row r="3791">
      <c r="A3791" s="11"/>
    </row>
    <row r="3792">
      <c r="A3792" s="11"/>
    </row>
    <row r="3793">
      <c r="A3793" s="11"/>
    </row>
    <row r="3794">
      <c r="A3794" s="11"/>
    </row>
    <row r="3795">
      <c r="A3795" s="11"/>
    </row>
    <row r="3796">
      <c r="A3796" s="11"/>
    </row>
    <row r="3797">
      <c r="A3797" s="11"/>
    </row>
    <row r="3798">
      <c r="A3798" s="11"/>
    </row>
    <row r="3799">
      <c r="A3799" s="11"/>
    </row>
    <row r="3800">
      <c r="A3800" s="11"/>
    </row>
    <row r="3801">
      <c r="A3801" s="11"/>
    </row>
    <row r="3802">
      <c r="A3802" s="11"/>
    </row>
    <row r="3803">
      <c r="A3803" s="11"/>
    </row>
    <row r="3804">
      <c r="A3804" s="11"/>
    </row>
    <row r="3805">
      <c r="A3805" s="11"/>
    </row>
    <row r="3806">
      <c r="A3806" s="11"/>
    </row>
    <row r="3807">
      <c r="A3807" s="11"/>
    </row>
    <row r="3808">
      <c r="A3808" s="11"/>
    </row>
    <row r="3809">
      <c r="A3809" s="11"/>
    </row>
    <row r="3810">
      <c r="A3810" s="11"/>
    </row>
    <row r="3811">
      <c r="A3811" s="11"/>
    </row>
    <row r="3812">
      <c r="A3812" s="12"/>
    </row>
    <row r="3813">
      <c r="A3813" s="12"/>
    </row>
    <row r="3814">
      <c r="A3814" s="12"/>
    </row>
    <row r="3815">
      <c r="A3815" s="11"/>
    </row>
    <row r="3816">
      <c r="A3816" s="11"/>
    </row>
    <row r="3817">
      <c r="A3817" s="11"/>
    </row>
    <row r="3818">
      <c r="A3818" s="11"/>
    </row>
    <row r="3819">
      <c r="A3819" s="11"/>
    </row>
    <row r="3820">
      <c r="A3820" s="11"/>
    </row>
    <row r="3821">
      <c r="A3821" s="11"/>
    </row>
    <row r="3822">
      <c r="A3822" s="11"/>
    </row>
    <row r="3823">
      <c r="A3823" s="11"/>
    </row>
    <row r="3824">
      <c r="A3824" s="12"/>
    </row>
    <row r="3825">
      <c r="A3825" s="11"/>
    </row>
    <row r="3826">
      <c r="A3826" s="11"/>
    </row>
    <row r="3827">
      <c r="A3827" s="11"/>
    </row>
    <row r="3828">
      <c r="A3828" s="11"/>
    </row>
    <row r="3829">
      <c r="A3829" s="11"/>
    </row>
    <row r="3830">
      <c r="A3830" s="11"/>
    </row>
    <row r="3831">
      <c r="A3831" s="11"/>
    </row>
    <row r="3832">
      <c r="A3832" s="11"/>
    </row>
    <row r="3833">
      <c r="A3833" s="11"/>
    </row>
    <row r="3834">
      <c r="A3834" s="11"/>
    </row>
    <row r="3835">
      <c r="A3835" s="11"/>
    </row>
    <row r="3836">
      <c r="A3836" s="11"/>
    </row>
    <row r="3837">
      <c r="A3837" s="11"/>
    </row>
    <row r="3838">
      <c r="A3838" s="11"/>
    </row>
    <row r="3839">
      <c r="A3839" s="11"/>
    </row>
    <row r="3840">
      <c r="A3840" s="11"/>
    </row>
    <row r="3841">
      <c r="A3841" s="11"/>
    </row>
    <row r="3842">
      <c r="A3842" s="11"/>
    </row>
    <row r="3843">
      <c r="A3843" s="11"/>
    </row>
    <row r="3844">
      <c r="A3844" s="11"/>
    </row>
    <row r="3845">
      <c r="A3845" s="11"/>
    </row>
    <row r="3846">
      <c r="A3846" s="11"/>
    </row>
    <row r="3847">
      <c r="A3847" s="11"/>
    </row>
    <row r="3848">
      <c r="A3848" s="11"/>
    </row>
    <row r="3849">
      <c r="A3849" s="11"/>
    </row>
    <row r="3850">
      <c r="A3850" s="11"/>
    </row>
    <row r="3851">
      <c r="A3851" s="11"/>
    </row>
    <row r="3852">
      <c r="A3852" s="11"/>
    </row>
    <row r="3853">
      <c r="A3853" s="11"/>
    </row>
    <row r="3854">
      <c r="A3854" s="11"/>
    </row>
    <row r="3855">
      <c r="A3855" s="11"/>
    </row>
    <row r="3856">
      <c r="A3856" s="11"/>
    </row>
    <row r="3857">
      <c r="A3857" s="11"/>
    </row>
    <row r="3858">
      <c r="A3858" s="11"/>
    </row>
    <row r="3859">
      <c r="A3859" s="11"/>
    </row>
    <row r="3860">
      <c r="A3860" s="11"/>
    </row>
    <row r="3861">
      <c r="A3861" s="11"/>
    </row>
    <row r="3862">
      <c r="A3862" s="11"/>
    </row>
    <row r="3863">
      <c r="A3863" s="11"/>
    </row>
    <row r="3864">
      <c r="A3864" s="12"/>
    </row>
    <row r="3865">
      <c r="A3865" s="11"/>
    </row>
    <row r="3866">
      <c r="A3866" s="11"/>
    </row>
    <row r="3867">
      <c r="A3867" s="11"/>
    </row>
    <row r="3868">
      <c r="A3868" s="11"/>
    </row>
    <row r="3869">
      <c r="A3869" s="11"/>
    </row>
    <row r="3870">
      <c r="A3870" s="11"/>
    </row>
    <row r="3871">
      <c r="A3871" s="11"/>
    </row>
    <row r="3872">
      <c r="A3872" s="11"/>
    </row>
    <row r="3873">
      <c r="A3873" s="11"/>
    </row>
    <row r="3874">
      <c r="A3874" s="11"/>
    </row>
    <row r="3875">
      <c r="A3875" s="11"/>
    </row>
    <row r="3876">
      <c r="A3876" s="11"/>
    </row>
    <row r="3877">
      <c r="A3877" s="11"/>
    </row>
    <row r="3878">
      <c r="A3878" s="11"/>
    </row>
    <row r="3879">
      <c r="A3879" s="11"/>
    </row>
    <row r="3880">
      <c r="A3880" s="11"/>
    </row>
    <row r="3881">
      <c r="A3881" s="11"/>
    </row>
    <row r="3882">
      <c r="A3882" s="11"/>
    </row>
    <row r="3883">
      <c r="A3883" s="11"/>
    </row>
    <row r="3884">
      <c r="A3884" s="11"/>
    </row>
    <row r="3885">
      <c r="A3885" s="11"/>
    </row>
    <row r="3886">
      <c r="A3886" s="11"/>
    </row>
    <row r="3887">
      <c r="A3887" s="11"/>
    </row>
    <row r="3888">
      <c r="A3888" s="11"/>
    </row>
    <row r="3889">
      <c r="A3889" s="11"/>
    </row>
    <row r="3890">
      <c r="A3890" s="11"/>
    </row>
    <row r="3891">
      <c r="A3891" s="11"/>
    </row>
    <row r="3892">
      <c r="A3892" s="11"/>
    </row>
    <row r="3893">
      <c r="A3893" s="11"/>
    </row>
    <row r="3894">
      <c r="A3894" s="11"/>
    </row>
    <row r="3895">
      <c r="A3895" s="11"/>
    </row>
    <row r="3896">
      <c r="A3896" s="11"/>
    </row>
    <row r="3897">
      <c r="A3897" s="11"/>
    </row>
    <row r="3898">
      <c r="A3898" s="11"/>
    </row>
    <row r="3899">
      <c r="A3899" s="11"/>
    </row>
    <row r="3900">
      <c r="A3900" s="11"/>
    </row>
    <row r="3901">
      <c r="A3901" s="11"/>
    </row>
    <row r="3902">
      <c r="A3902" s="11"/>
    </row>
    <row r="3903">
      <c r="A3903" s="11"/>
    </row>
    <row r="3904">
      <c r="A3904" s="11"/>
    </row>
    <row r="3905">
      <c r="A3905" s="11"/>
    </row>
    <row r="3906">
      <c r="A3906" s="11"/>
    </row>
    <row r="3907">
      <c r="A3907" s="11"/>
    </row>
    <row r="3908">
      <c r="A3908" s="11"/>
    </row>
    <row r="3909">
      <c r="A3909" s="11"/>
    </row>
    <row r="3910">
      <c r="A3910" s="11"/>
    </row>
    <row r="3911">
      <c r="A3911" s="11"/>
    </row>
    <row r="3912">
      <c r="A3912" s="11"/>
    </row>
    <row r="3913">
      <c r="A3913" s="11"/>
    </row>
    <row r="3914">
      <c r="A3914" s="11"/>
    </row>
    <row r="3915">
      <c r="A3915" s="11"/>
    </row>
    <row r="3916">
      <c r="A3916" s="12"/>
    </row>
    <row r="3917">
      <c r="A3917" s="12"/>
    </row>
    <row r="3918">
      <c r="A3918" s="11"/>
    </row>
    <row r="3919">
      <c r="A3919" s="11"/>
    </row>
    <row r="3920">
      <c r="A3920" s="11"/>
    </row>
    <row r="3921">
      <c r="A3921" s="11"/>
    </row>
    <row r="3922">
      <c r="A3922" s="12"/>
    </row>
    <row r="3923">
      <c r="A3923" s="12"/>
    </row>
    <row r="3924">
      <c r="A3924" s="12"/>
    </row>
    <row r="3925">
      <c r="A3925" s="11"/>
    </row>
    <row r="3926">
      <c r="A3926" s="11"/>
    </row>
    <row r="3927">
      <c r="A3927" s="11"/>
    </row>
    <row r="3928">
      <c r="A3928" s="11"/>
    </row>
    <row r="3929">
      <c r="A3929" s="12"/>
    </row>
    <row r="3930">
      <c r="A3930" s="12"/>
    </row>
    <row r="3931">
      <c r="A3931" s="12"/>
    </row>
    <row r="3932">
      <c r="A3932" s="11"/>
    </row>
    <row r="3933">
      <c r="A3933" s="11"/>
    </row>
    <row r="3934">
      <c r="A3934" s="11"/>
    </row>
    <row r="3935">
      <c r="A3935" s="11"/>
    </row>
    <row r="3936">
      <c r="A3936" s="12"/>
    </row>
    <row r="3937">
      <c r="A3937" s="12"/>
    </row>
    <row r="3938">
      <c r="A3938" s="11"/>
    </row>
    <row r="3939">
      <c r="A3939" s="11"/>
    </row>
    <row r="3940">
      <c r="A3940" s="11"/>
    </row>
    <row r="3941">
      <c r="A3941" s="11"/>
    </row>
    <row r="3942">
      <c r="A3942" s="11"/>
    </row>
    <row r="3943">
      <c r="A3943" s="11"/>
    </row>
    <row r="3944">
      <c r="A3944" s="11"/>
    </row>
    <row r="3945">
      <c r="A3945" s="11"/>
    </row>
    <row r="3946">
      <c r="A3946" s="11"/>
    </row>
    <row r="3947">
      <c r="A3947" s="11"/>
    </row>
    <row r="3948">
      <c r="A3948" s="11"/>
    </row>
    <row r="3949">
      <c r="A3949" s="11"/>
    </row>
    <row r="3950">
      <c r="A3950" s="12"/>
    </row>
    <row r="3951">
      <c r="A3951" s="12"/>
    </row>
    <row r="3952">
      <c r="A3952" s="11"/>
    </row>
    <row r="3953">
      <c r="A3953" s="11"/>
    </row>
    <row r="3954">
      <c r="A3954" s="11"/>
    </row>
    <row r="3955">
      <c r="A3955" s="11"/>
    </row>
    <row r="3956">
      <c r="A3956" s="11"/>
    </row>
    <row r="3957">
      <c r="A3957" s="11"/>
    </row>
    <row r="3958">
      <c r="A3958" s="11"/>
    </row>
    <row r="3959">
      <c r="A3959" s="11"/>
    </row>
    <row r="3960">
      <c r="A3960" s="11"/>
    </row>
    <row r="3961">
      <c r="A3961" s="11"/>
    </row>
    <row r="3962">
      <c r="A3962" s="11"/>
    </row>
    <row r="3963">
      <c r="A3963" s="12"/>
    </row>
    <row r="3964">
      <c r="A3964" s="12"/>
    </row>
    <row r="3965">
      <c r="A3965" s="11"/>
    </row>
    <row r="3966">
      <c r="A3966" s="11"/>
    </row>
    <row r="3967">
      <c r="A3967" s="11"/>
    </row>
    <row r="3968">
      <c r="A3968" s="11"/>
    </row>
    <row r="3969">
      <c r="A3969" s="11"/>
    </row>
    <row r="3970">
      <c r="A3970" s="11"/>
    </row>
    <row r="3971">
      <c r="A3971" s="11"/>
    </row>
    <row r="3972">
      <c r="A3972" s="11"/>
    </row>
    <row r="3973">
      <c r="A3973" s="11"/>
    </row>
    <row r="3974">
      <c r="A3974" s="11"/>
    </row>
    <row r="3975">
      <c r="A3975" s="11"/>
    </row>
    <row r="3976">
      <c r="A3976" s="11"/>
    </row>
    <row r="3977">
      <c r="A3977" s="11"/>
    </row>
    <row r="3978">
      <c r="A3978" s="11"/>
    </row>
    <row r="3979">
      <c r="A3979" s="11"/>
    </row>
    <row r="3980">
      <c r="A3980" s="11"/>
    </row>
    <row r="3981">
      <c r="A3981" s="11"/>
    </row>
    <row r="3982">
      <c r="A3982" s="11"/>
    </row>
    <row r="3983">
      <c r="A3983" s="11"/>
    </row>
    <row r="3984">
      <c r="A3984" s="11"/>
    </row>
    <row r="3985">
      <c r="A3985" s="11"/>
    </row>
    <row r="3986">
      <c r="A3986" s="11"/>
    </row>
    <row r="3987">
      <c r="A3987" s="11"/>
    </row>
    <row r="3988">
      <c r="A3988" s="11"/>
    </row>
    <row r="3989">
      <c r="A3989" s="11"/>
    </row>
    <row r="3990">
      <c r="A3990" s="11"/>
    </row>
    <row r="3991">
      <c r="A3991" s="11"/>
    </row>
    <row r="3992">
      <c r="A3992" s="12"/>
    </row>
    <row r="3993">
      <c r="A3993" s="11"/>
    </row>
    <row r="3994">
      <c r="A3994" s="11"/>
    </row>
    <row r="3995">
      <c r="A3995" s="11"/>
    </row>
    <row r="3996">
      <c r="A3996" s="11"/>
    </row>
    <row r="3997">
      <c r="A3997" s="11"/>
    </row>
    <row r="3998">
      <c r="A3998" s="11"/>
    </row>
    <row r="3999">
      <c r="A3999" s="11"/>
    </row>
    <row r="4000">
      <c r="A4000" s="11"/>
    </row>
    <row r="4001">
      <c r="A4001" s="11"/>
    </row>
    <row r="4002">
      <c r="A4002" s="11"/>
    </row>
    <row r="4003">
      <c r="A4003" s="11"/>
    </row>
    <row r="4004">
      <c r="A4004" s="11"/>
    </row>
    <row r="4005">
      <c r="A4005" s="11"/>
    </row>
    <row r="4006">
      <c r="A4006" s="11"/>
    </row>
    <row r="4007">
      <c r="A4007" s="11"/>
    </row>
    <row r="4008">
      <c r="A4008" s="11"/>
    </row>
    <row r="4009">
      <c r="A4009" s="11"/>
    </row>
    <row r="4010">
      <c r="A4010" s="11"/>
    </row>
    <row r="4011">
      <c r="A4011" s="11"/>
    </row>
    <row r="4012">
      <c r="A4012" s="11"/>
    </row>
    <row r="4013">
      <c r="A4013" s="11"/>
    </row>
    <row r="4014">
      <c r="A4014" s="11"/>
    </row>
    <row r="4015">
      <c r="A4015" s="11"/>
    </row>
    <row r="4016">
      <c r="A4016" s="11"/>
    </row>
    <row r="4017">
      <c r="A4017" s="11"/>
    </row>
    <row r="4018">
      <c r="A4018" s="11"/>
    </row>
    <row r="4019">
      <c r="A4019" s="11"/>
    </row>
    <row r="4020">
      <c r="A4020" s="11"/>
    </row>
    <row r="4021">
      <c r="A4021" s="11"/>
    </row>
    <row r="4022">
      <c r="A4022" s="11"/>
    </row>
    <row r="4023">
      <c r="A4023" s="11"/>
    </row>
    <row r="4024">
      <c r="A4024" s="11"/>
    </row>
    <row r="4025">
      <c r="A4025" s="11"/>
    </row>
    <row r="4026">
      <c r="A4026" s="11"/>
    </row>
    <row r="4027">
      <c r="A4027" s="11"/>
    </row>
    <row r="4028">
      <c r="A4028" s="11"/>
    </row>
    <row r="4029">
      <c r="A4029" s="11"/>
    </row>
    <row r="4030">
      <c r="A4030" s="11"/>
    </row>
    <row r="4031">
      <c r="A4031" s="11"/>
    </row>
    <row r="4032">
      <c r="A4032" s="11"/>
    </row>
    <row r="4033">
      <c r="A4033" s="11"/>
    </row>
    <row r="4034">
      <c r="A4034" s="11"/>
    </row>
    <row r="4035">
      <c r="A4035" s="11"/>
    </row>
    <row r="4036">
      <c r="A4036" s="11"/>
    </row>
    <row r="4037">
      <c r="A4037" s="11"/>
    </row>
    <row r="4038">
      <c r="A4038" s="11"/>
    </row>
    <row r="4039">
      <c r="A4039" s="11"/>
    </row>
    <row r="4040">
      <c r="A4040" s="11"/>
    </row>
    <row r="4041">
      <c r="A4041" s="11"/>
    </row>
    <row r="4042">
      <c r="A4042" s="11"/>
    </row>
    <row r="4043">
      <c r="A4043" s="11"/>
    </row>
    <row r="4044">
      <c r="A4044" s="11"/>
    </row>
    <row r="4045">
      <c r="A4045" s="11"/>
    </row>
    <row r="4046">
      <c r="A4046" s="11"/>
    </row>
    <row r="4047">
      <c r="A4047" s="11"/>
    </row>
    <row r="4048">
      <c r="A4048" s="11"/>
    </row>
    <row r="4049">
      <c r="A4049" s="11"/>
    </row>
    <row r="4050">
      <c r="A4050" s="11"/>
    </row>
    <row r="4051">
      <c r="A4051" s="11"/>
    </row>
    <row r="4052">
      <c r="A4052" s="11"/>
    </row>
    <row r="4053">
      <c r="A4053" s="12"/>
    </row>
    <row r="4054">
      <c r="A4054" s="11"/>
    </row>
    <row r="4055">
      <c r="A4055" s="11"/>
    </row>
    <row r="4056">
      <c r="A4056" s="11"/>
    </row>
    <row r="4057">
      <c r="A4057" s="11"/>
    </row>
    <row r="4058">
      <c r="A4058" s="11"/>
    </row>
    <row r="4059">
      <c r="A4059" s="11"/>
    </row>
    <row r="4060">
      <c r="A4060" s="11"/>
    </row>
    <row r="4061">
      <c r="A4061" s="11"/>
    </row>
    <row r="4062">
      <c r="A4062" s="11"/>
    </row>
    <row r="4063">
      <c r="A4063" s="11"/>
    </row>
    <row r="4064">
      <c r="A4064" s="11"/>
    </row>
    <row r="4065">
      <c r="A4065" s="11"/>
    </row>
    <row r="4066">
      <c r="A4066" s="12"/>
    </row>
    <row r="4067">
      <c r="A4067" s="11"/>
    </row>
    <row r="4068">
      <c r="A4068" s="11"/>
    </row>
    <row r="4069">
      <c r="A4069" s="11"/>
    </row>
    <row r="4070">
      <c r="A4070" s="11"/>
    </row>
    <row r="4071">
      <c r="A4071" s="11"/>
    </row>
    <row r="4072">
      <c r="A4072" s="11"/>
    </row>
    <row r="4073">
      <c r="A4073" s="11"/>
    </row>
    <row r="4074">
      <c r="A4074" s="11"/>
    </row>
    <row r="4075">
      <c r="A4075" s="11"/>
    </row>
    <row r="4076">
      <c r="A4076" s="11"/>
    </row>
    <row r="4077">
      <c r="A4077" s="11"/>
    </row>
    <row r="4078">
      <c r="A4078" s="11"/>
    </row>
    <row r="4079">
      <c r="A4079" s="11"/>
    </row>
    <row r="4080">
      <c r="A4080" s="11"/>
    </row>
    <row r="4081">
      <c r="A4081" s="11"/>
    </row>
    <row r="4082">
      <c r="A4082" s="11"/>
    </row>
    <row r="4083">
      <c r="A4083" s="11"/>
    </row>
    <row r="4084">
      <c r="A4084" s="11"/>
    </row>
    <row r="4085">
      <c r="A4085" s="11"/>
    </row>
    <row r="4086">
      <c r="A4086" s="11"/>
    </row>
    <row r="4087">
      <c r="A4087" s="11"/>
    </row>
    <row r="4088">
      <c r="A4088" s="11"/>
    </row>
    <row r="4089">
      <c r="A4089" s="11"/>
    </row>
    <row r="4090">
      <c r="A4090" s="11"/>
    </row>
    <row r="4091">
      <c r="A4091" s="11"/>
    </row>
    <row r="4092">
      <c r="A4092" s="11"/>
    </row>
    <row r="4093">
      <c r="A4093" s="11"/>
    </row>
    <row r="4094">
      <c r="A4094" s="11"/>
    </row>
    <row r="4095">
      <c r="A4095" s="11"/>
    </row>
    <row r="4096">
      <c r="A4096" s="11"/>
    </row>
    <row r="4097">
      <c r="A4097" s="11"/>
    </row>
    <row r="4098">
      <c r="A4098" s="11"/>
    </row>
    <row r="4099">
      <c r="A4099" s="11"/>
    </row>
    <row r="4100">
      <c r="A4100" s="11"/>
    </row>
    <row r="4101">
      <c r="A4101" s="11"/>
    </row>
    <row r="4102">
      <c r="A4102" s="11"/>
    </row>
    <row r="4103">
      <c r="A4103" s="11"/>
    </row>
    <row r="4104">
      <c r="A4104" s="11"/>
    </row>
    <row r="4105">
      <c r="A4105" s="11"/>
    </row>
    <row r="4106">
      <c r="A4106" s="11"/>
    </row>
    <row r="4107">
      <c r="A4107" s="11"/>
    </row>
    <row r="4108">
      <c r="A4108" s="11"/>
    </row>
    <row r="4109">
      <c r="A4109" s="11"/>
    </row>
    <row r="4110">
      <c r="A4110" s="11"/>
    </row>
    <row r="4111">
      <c r="A4111" s="11"/>
    </row>
    <row r="4112">
      <c r="A4112" s="11"/>
    </row>
    <row r="4113">
      <c r="A4113" s="11"/>
    </row>
    <row r="4114">
      <c r="A4114" s="12"/>
    </row>
    <row r="4115">
      <c r="A4115" s="11"/>
    </row>
    <row r="4116">
      <c r="A4116" s="11"/>
    </row>
    <row r="4117">
      <c r="A4117" s="11"/>
    </row>
    <row r="4118">
      <c r="A4118" s="11"/>
    </row>
    <row r="4119">
      <c r="A4119" s="11"/>
    </row>
    <row r="4120">
      <c r="A4120" s="11"/>
    </row>
    <row r="4121">
      <c r="A4121" s="11"/>
    </row>
    <row r="4122">
      <c r="A4122" s="11"/>
    </row>
    <row r="4123">
      <c r="A4123" s="11"/>
    </row>
    <row r="4124">
      <c r="A4124" s="11"/>
    </row>
    <row r="4125">
      <c r="A4125" s="11"/>
    </row>
    <row r="4126">
      <c r="A4126" s="11"/>
    </row>
    <row r="4127">
      <c r="A4127" s="11"/>
    </row>
    <row r="4128">
      <c r="A4128" s="11"/>
    </row>
    <row r="4129">
      <c r="A4129" s="11"/>
    </row>
    <row r="4130">
      <c r="A4130" s="11"/>
    </row>
    <row r="4131">
      <c r="A4131" s="11"/>
    </row>
    <row r="4132">
      <c r="A4132" s="11"/>
    </row>
    <row r="4133">
      <c r="A4133" s="11"/>
    </row>
    <row r="4134">
      <c r="A4134" s="11"/>
    </row>
    <row r="4135">
      <c r="A4135" s="11"/>
    </row>
    <row r="4136">
      <c r="A4136" s="11"/>
    </row>
    <row r="4137">
      <c r="A4137" s="11"/>
    </row>
    <row r="4138">
      <c r="A4138" s="11"/>
    </row>
    <row r="4139">
      <c r="A4139" s="11"/>
    </row>
    <row r="4140">
      <c r="A4140" s="11"/>
    </row>
    <row r="4141">
      <c r="A4141" s="11"/>
    </row>
    <row r="4142">
      <c r="A4142" s="11"/>
    </row>
    <row r="4143">
      <c r="A4143" s="11"/>
    </row>
    <row r="4144">
      <c r="A4144" s="11"/>
    </row>
    <row r="4145">
      <c r="A4145" s="11"/>
    </row>
    <row r="4146">
      <c r="A4146" s="11"/>
    </row>
    <row r="4147">
      <c r="A4147" s="11"/>
    </row>
    <row r="4148">
      <c r="A4148" s="11"/>
    </row>
    <row r="4149">
      <c r="A4149" s="11"/>
    </row>
    <row r="4150">
      <c r="A4150" s="11"/>
    </row>
    <row r="4151">
      <c r="A4151" s="11"/>
    </row>
    <row r="4152">
      <c r="A4152" s="11"/>
    </row>
    <row r="4153">
      <c r="A4153" s="11"/>
    </row>
    <row r="4154">
      <c r="A4154" s="11"/>
    </row>
    <row r="4155">
      <c r="A4155" s="11"/>
    </row>
    <row r="4156">
      <c r="A4156" s="11"/>
    </row>
    <row r="4157">
      <c r="A4157" s="11"/>
    </row>
    <row r="4158">
      <c r="A4158" s="11"/>
    </row>
    <row r="4159">
      <c r="A4159" s="11"/>
    </row>
    <row r="4160">
      <c r="A4160" s="11"/>
    </row>
    <row r="4161">
      <c r="A4161" s="11"/>
    </row>
    <row r="4162">
      <c r="A4162" s="11"/>
    </row>
    <row r="4163">
      <c r="A4163" s="12"/>
    </row>
    <row r="4164">
      <c r="A4164" s="11"/>
    </row>
    <row r="4165">
      <c r="A4165" s="11"/>
    </row>
    <row r="4166">
      <c r="A4166" s="11"/>
    </row>
    <row r="4167">
      <c r="A4167" s="11"/>
    </row>
    <row r="4168">
      <c r="A4168" s="11"/>
    </row>
    <row r="4169">
      <c r="A4169" s="11"/>
    </row>
    <row r="4170">
      <c r="A4170" s="11"/>
    </row>
    <row r="4171">
      <c r="A4171" s="11"/>
    </row>
    <row r="4172">
      <c r="A4172" s="11"/>
    </row>
    <row r="4173">
      <c r="A4173" s="11"/>
    </row>
    <row r="4174">
      <c r="A4174" s="11"/>
    </row>
    <row r="4175">
      <c r="A4175" s="11"/>
    </row>
    <row r="4176">
      <c r="A4176" s="11"/>
    </row>
    <row r="4177">
      <c r="A4177" s="11"/>
    </row>
    <row r="4178">
      <c r="A4178" s="11"/>
    </row>
    <row r="4179">
      <c r="A4179" s="11"/>
    </row>
    <row r="4180">
      <c r="A4180" s="11"/>
    </row>
    <row r="4181">
      <c r="A4181" s="11"/>
    </row>
    <row r="4182">
      <c r="A4182" s="11"/>
    </row>
    <row r="4183">
      <c r="A4183" s="11"/>
    </row>
    <row r="4184">
      <c r="A4184" s="11"/>
    </row>
    <row r="4185">
      <c r="A4185" s="11"/>
    </row>
    <row r="4186">
      <c r="A4186" s="11"/>
    </row>
    <row r="4187">
      <c r="A4187" s="11"/>
    </row>
    <row r="4188">
      <c r="A4188" s="11"/>
    </row>
    <row r="4189">
      <c r="A4189" s="11"/>
    </row>
    <row r="4190">
      <c r="A4190" s="11"/>
    </row>
    <row r="4191">
      <c r="A4191" s="11"/>
    </row>
    <row r="4192">
      <c r="A4192" s="11"/>
    </row>
    <row r="4193">
      <c r="A4193" s="11"/>
    </row>
    <row r="4194">
      <c r="A4194" s="11"/>
    </row>
    <row r="4195">
      <c r="A4195" s="11"/>
    </row>
    <row r="4196">
      <c r="A4196" s="11"/>
    </row>
    <row r="4197">
      <c r="A4197" s="11"/>
    </row>
    <row r="4198">
      <c r="A4198" s="11"/>
    </row>
    <row r="4199">
      <c r="A4199" s="11"/>
    </row>
    <row r="4200">
      <c r="A4200" s="11"/>
    </row>
    <row r="4201">
      <c r="A4201" s="11"/>
    </row>
    <row r="4202">
      <c r="A4202" s="11"/>
    </row>
    <row r="4203">
      <c r="A4203" s="11"/>
    </row>
    <row r="4204">
      <c r="A4204" s="11"/>
    </row>
    <row r="4205">
      <c r="A4205" s="11"/>
    </row>
    <row r="4206">
      <c r="A4206" s="11"/>
    </row>
    <row r="4207">
      <c r="A4207" s="11"/>
    </row>
    <row r="4208">
      <c r="A4208" s="11"/>
    </row>
    <row r="4209">
      <c r="A4209" s="11"/>
    </row>
    <row r="4210">
      <c r="A4210" s="11"/>
    </row>
    <row r="4211">
      <c r="A4211" s="11"/>
    </row>
    <row r="4212">
      <c r="A4212" s="11"/>
    </row>
    <row r="4213">
      <c r="A4213" s="11"/>
    </row>
    <row r="4214">
      <c r="A4214" s="11"/>
    </row>
    <row r="4215">
      <c r="A4215" s="11"/>
    </row>
    <row r="4216">
      <c r="A4216" s="11"/>
    </row>
    <row r="4217">
      <c r="A4217" s="11"/>
    </row>
    <row r="4218">
      <c r="A4218" s="11"/>
    </row>
    <row r="4219">
      <c r="A4219" s="11"/>
    </row>
    <row r="4220">
      <c r="A4220" s="11"/>
    </row>
    <row r="4221">
      <c r="A4221" s="11"/>
    </row>
    <row r="4222">
      <c r="A4222" s="11"/>
    </row>
    <row r="4223">
      <c r="A4223" s="11"/>
    </row>
    <row r="4224">
      <c r="A4224" s="11"/>
    </row>
    <row r="4225">
      <c r="A4225" s="12"/>
    </row>
    <row r="4226">
      <c r="A4226" s="12"/>
    </row>
    <row r="4227">
      <c r="A4227" s="11"/>
    </row>
    <row r="4228">
      <c r="A4228" s="11"/>
    </row>
    <row r="4229">
      <c r="A4229" s="11"/>
    </row>
    <row r="4230">
      <c r="A4230" s="11"/>
    </row>
    <row r="4231">
      <c r="A4231" s="11"/>
    </row>
    <row r="4232">
      <c r="A4232" s="11"/>
    </row>
    <row r="4233">
      <c r="A4233" s="11"/>
    </row>
    <row r="4234">
      <c r="A4234" s="11"/>
    </row>
    <row r="4235">
      <c r="A4235" s="11"/>
    </row>
    <row r="4236">
      <c r="A4236" s="11"/>
    </row>
    <row r="4237">
      <c r="A4237" s="11"/>
    </row>
    <row r="4238">
      <c r="A4238" s="11"/>
    </row>
    <row r="4239">
      <c r="A4239" s="11"/>
    </row>
    <row r="4240">
      <c r="A4240" s="11"/>
    </row>
    <row r="4241">
      <c r="A4241" s="11"/>
    </row>
    <row r="4242">
      <c r="A4242" s="11"/>
    </row>
    <row r="4243">
      <c r="A4243" s="11"/>
    </row>
    <row r="4244">
      <c r="A4244" s="11"/>
    </row>
    <row r="4245">
      <c r="A4245" s="11"/>
    </row>
    <row r="4246">
      <c r="A4246" s="11"/>
    </row>
    <row r="4247">
      <c r="A4247" s="11"/>
    </row>
    <row r="4248">
      <c r="A4248" s="11"/>
    </row>
    <row r="4249">
      <c r="A4249" s="11"/>
    </row>
    <row r="4250">
      <c r="A4250" s="11"/>
    </row>
    <row r="4251">
      <c r="A4251" s="11"/>
    </row>
    <row r="4252">
      <c r="A4252" s="11"/>
    </row>
    <row r="4253">
      <c r="A4253" s="11"/>
    </row>
    <row r="4254">
      <c r="A4254" s="11"/>
    </row>
    <row r="4255">
      <c r="A4255" s="11"/>
    </row>
    <row r="4256">
      <c r="A4256" s="11"/>
    </row>
    <row r="4257">
      <c r="A4257" s="11"/>
    </row>
    <row r="4258">
      <c r="A4258" s="11"/>
    </row>
    <row r="4259">
      <c r="A4259" s="11"/>
    </row>
    <row r="4260">
      <c r="A4260" s="11"/>
    </row>
    <row r="4261">
      <c r="A4261" s="11"/>
    </row>
    <row r="4262">
      <c r="A4262" s="11"/>
    </row>
    <row r="4263">
      <c r="A4263" s="11"/>
    </row>
    <row r="4264">
      <c r="A4264" s="11"/>
    </row>
    <row r="4265">
      <c r="A4265" s="11"/>
    </row>
    <row r="4266">
      <c r="A4266" s="11"/>
    </row>
    <row r="4267">
      <c r="A4267" s="11"/>
    </row>
    <row r="4268">
      <c r="A4268" s="11"/>
    </row>
    <row r="4269">
      <c r="A4269" s="11"/>
    </row>
    <row r="4270">
      <c r="A4270" s="11"/>
    </row>
    <row r="4271">
      <c r="A4271" s="11"/>
    </row>
    <row r="4272">
      <c r="A4272" s="11"/>
    </row>
    <row r="4273">
      <c r="A4273" s="11"/>
    </row>
    <row r="4274">
      <c r="A4274" s="11"/>
    </row>
    <row r="4275">
      <c r="A4275" s="11"/>
    </row>
    <row r="4276">
      <c r="A4276" s="11"/>
    </row>
    <row r="4277">
      <c r="A4277" s="11"/>
    </row>
    <row r="4278">
      <c r="A4278" s="11"/>
    </row>
    <row r="4279">
      <c r="A4279" s="11"/>
    </row>
    <row r="4280">
      <c r="A4280" s="11"/>
    </row>
    <row r="4281">
      <c r="A4281" s="11"/>
    </row>
    <row r="4282">
      <c r="A4282" s="11"/>
    </row>
    <row r="4283">
      <c r="A4283" s="11"/>
    </row>
    <row r="4284">
      <c r="A4284" s="11"/>
    </row>
    <row r="4285">
      <c r="A4285" s="11"/>
    </row>
    <row r="4286">
      <c r="A4286" s="11"/>
    </row>
    <row r="4287">
      <c r="A4287" s="11"/>
    </row>
    <row r="4288">
      <c r="A4288" s="11"/>
    </row>
    <row r="4289">
      <c r="A4289" s="11"/>
    </row>
    <row r="4290">
      <c r="A4290" s="11"/>
    </row>
    <row r="4291">
      <c r="A4291" s="11"/>
    </row>
    <row r="4292">
      <c r="A4292" s="11"/>
    </row>
    <row r="4293">
      <c r="A4293" s="11"/>
    </row>
    <row r="4294">
      <c r="A4294" s="11"/>
    </row>
    <row r="4295">
      <c r="A4295" s="11"/>
    </row>
    <row r="4296">
      <c r="A4296" s="11"/>
    </row>
    <row r="4297">
      <c r="A4297" s="11"/>
    </row>
    <row r="4298">
      <c r="A4298" s="11"/>
    </row>
    <row r="4299">
      <c r="A4299" s="11"/>
    </row>
    <row r="4300">
      <c r="A4300" s="11"/>
    </row>
    <row r="4301">
      <c r="A4301" s="11"/>
    </row>
    <row r="4302">
      <c r="A4302" s="11"/>
    </row>
    <row r="4303">
      <c r="A4303" s="11"/>
    </row>
    <row r="4304">
      <c r="A4304" s="11"/>
    </row>
    <row r="4305">
      <c r="A4305" s="11"/>
    </row>
    <row r="4306">
      <c r="A4306" s="11"/>
    </row>
    <row r="4307">
      <c r="A4307" s="11"/>
    </row>
    <row r="4308">
      <c r="A4308" s="11"/>
    </row>
    <row r="4309">
      <c r="A4309" s="11"/>
    </row>
    <row r="4310">
      <c r="A4310" s="11"/>
    </row>
    <row r="4311">
      <c r="A4311" s="11"/>
    </row>
    <row r="4312">
      <c r="A4312" s="11"/>
    </row>
    <row r="4313">
      <c r="A4313" s="11"/>
    </row>
    <row r="4314">
      <c r="A4314" s="11"/>
    </row>
    <row r="4315">
      <c r="A4315" s="11"/>
    </row>
    <row r="4316">
      <c r="A4316" s="11"/>
    </row>
    <row r="4317">
      <c r="A4317" s="11"/>
    </row>
    <row r="4318">
      <c r="A4318" s="11"/>
    </row>
    <row r="4319">
      <c r="A4319" s="11"/>
    </row>
    <row r="4320">
      <c r="A4320" s="11"/>
    </row>
    <row r="4321">
      <c r="A4321" s="11"/>
    </row>
    <row r="4322">
      <c r="A4322" s="11"/>
    </row>
    <row r="4323">
      <c r="A4323" s="11"/>
    </row>
    <row r="4324">
      <c r="A4324" s="11"/>
    </row>
    <row r="4325">
      <c r="A4325" s="11"/>
    </row>
    <row r="4326">
      <c r="A4326" s="11"/>
    </row>
    <row r="4327">
      <c r="A4327" s="11"/>
    </row>
    <row r="4328">
      <c r="A4328" s="11"/>
    </row>
    <row r="4329">
      <c r="A4329" s="11"/>
    </row>
    <row r="4330">
      <c r="A4330" s="11"/>
    </row>
    <row r="4331">
      <c r="A4331" s="11"/>
    </row>
    <row r="4332">
      <c r="A4332" s="11"/>
    </row>
    <row r="4333">
      <c r="A4333" s="11"/>
    </row>
    <row r="4334">
      <c r="A4334" s="11"/>
    </row>
    <row r="4335">
      <c r="A4335" s="11"/>
    </row>
    <row r="4336">
      <c r="A4336" s="11"/>
    </row>
    <row r="4337">
      <c r="A4337" s="11"/>
    </row>
    <row r="4338">
      <c r="A4338" s="11"/>
    </row>
    <row r="4339">
      <c r="A4339" s="11"/>
    </row>
    <row r="4340">
      <c r="A4340" s="11"/>
    </row>
    <row r="4341">
      <c r="A4341" s="11"/>
    </row>
    <row r="4342">
      <c r="A4342" s="11"/>
    </row>
    <row r="4343">
      <c r="A4343" s="11"/>
    </row>
    <row r="4344">
      <c r="A4344" s="11"/>
    </row>
    <row r="4345">
      <c r="A4345" s="11"/>
    </row>
    <row r="4346">
      <c r="A4346" s="11"/>
    </row>
    <row r="4347">
      <c r="A4347" s="11"/>
    </row>
    <row r="4348">
      <c r="A4348" s="11"/>
    </row>
    <row r="4349">
      <c r="A4349" s="11"/>
    </row>
    <row r="4350">
      <c r="A4350" s="11"/>
    </row>
    <row r="4351">
      <c r="A4351" s="11"/>
    </row>
    <row r="4352">
      <c r="A4352" s="11"/>
    </row>
    <row r="4353">
      <c r="A4353" s="11"/>
    </row>
    <row r="4354">
      <c r="A4354" s="11"/>
    </row>
    <row r="4355">
      <c r="A4355" s="11"/>
    </row>
    <row r="4356">
      <c r="A4356" s="11"/>
    </row>
    <row r="4357">
      <c r="A4357" s="11"/>
    </row>
    <row r="4358">
      <c r="A4358" s="11"/>
    </row>
    <row r="4359">
      <c r="A4359" s="11"/>
    </row>
    <row r="4360">
      <c r="A4360" s="11"/>
    </row>
    <row r="4361">
      <c r="A4361" s="11"/>
    </row>
    <row r="4362">
      <c r="A4362" s="11"/>
    </row>
    <row r="4363">
      <c r="A4363" s="11"/>
    </row>
    <row r="4364">
      <c r="A4364" s="11"/>
    </row>
    <row r="4365">
      <c r="A4365" s="11"/>
    </row>
    <row r="4366">
      <c r="A4366" s="11"/>
    </row>
    <row r="4367">
      <c r="A4367" s="11"/>
    </row>
    <row r="4368">
      <c r="A4368" s="11"/>
    </row>
    <row r="4369">
      <c r="A4369" s="11"/>
    </row>
    <row r="4370">
      <c r="A4370" s="11"/>
    </row>
    <row r="4371">
      <c r="A4371" s="11"/>
    </row>
    <row r="4372">
      <c r="A4372" s="11"/>
    </row>
    <row r="4373">
      <c r="A4373" s="11"/>
    </row>
    <row r="4374">
      <c r="A4374" s="11"/>
    </row>
    <row r="4375">
      <c r="A4375" s="11"/>
    </row>
    <row r="4376">
      <c r="A4376" s="11"/>
    </row>
    <row r="4377">
      <c r="A4377" s="11"/>
    </row>
    <row r="4378">
      <c r="A4378" s="11"/>
    </row>
    <row r="4379">
      <c r="A4379" s="11"/>
    </row>
    <row r="4380">
      <c r="A4380" s="11"/>
    </row>
    <row r="4381">
      <c r="A4381" s="11"/>
    </row>
    <row r="4382">
      <c r="A4382" s="11"/>
    </row>
    <row r="4383">
      <c r="A4383" s="11"/>
    </row>
    <row r="4384">
      <c r="A4384" s="11"/>
    </row>
    <row r="4385">
      <c r="A4385" s="11"/>
    </row>
    <row r="4386">
      <c r="A4386" s="11"/>
    </row>
    <row r="4387">
      <c r="A4387" s="11"/>
    </row>
    <row r="4388">
      <c r="A4388" s="11"/>
    </row>
    <row r="4389">
      <c r="A4389" s="11"/>
    </row>
    <row r="4390">
      <c r="A4390" s="11"/>
    </row>
    <row r="4391">
      <c r="A4391" s="11"/>
    </row>
    <row r="4392">
      <c r="A4392" s="11"/>
    </row>
    <row r="4393">
      <c r="A4393" s="11"/>
    </row>
    <row r="4394">
      <c r="A4394" s="11"/>
    </row>
    <row r="4395">
      <c r="A4395" s="11"/>
    </row>
    <row r="4396">
      <c r="A4396" s="11"/>
    </row>
    <row r="4397">
      <c r="A4397" s="11"/>
    </row>
    <row r="4398">
      <c r="A4398" s="11"/>
    </row>
    <row r="4399">
      <c r="A4399" s="11"/>
    </row>
    <row r="4400">
      <c r="A4400" s="11"/>
    </row>
    <row r="4401">
      <c r="A4401" s="11"/>
    </row>
    <row r="4402">
      <c r="A4402" s="11"/>
    </row>
    <row r="4403">
      <c r="A4403" s="11"/>
    </row>
    <row r="4404">
      <c r="A4404" s="11"/>
    </row>
    <row r="4405">
      <c r="A4405" s="11"/>
    </row>
    <row r="4406">
      <c r="A4406" s="11"/>
    </row>
    <row r="4407">
      <c r="A4407" s="11"/>
    </row>
    <row r="4408">
      <c r="A4408" s="11"/>
    </row>
    <row r="4409">
      <c r="A4409" s="11"/>
    </row>
    <row r="4410">
      <c r="A4410" s="11"/>
    </row>
    <row r="4411">
      <c r="A4411" s="11"/>
    </row>
    <row r="4412">
      <c r="A4412" s="11"/>
    </row>
    <row r="4413">
      <c r="A4413" s="11"/>
    </row>
    <row r="4414">
      <c r="A4414" s="11"/>
    </row>
    <row r="4415">
      <c r="A4415" s="11"/>
    </row>
    <row r="4416">
      <c r="A4416" s="11"/>
    </row>
    <row r="4417">
      <c r="A4417" s="11"/>
    </row>
    <row r="4418">
      <c r="A4418" s="11"/>
    </row>
    <row r="4419">
      <c r="A4419" s="11"/>
    </row>
    <row r="4420">
      <c r="A4420" s="11"/>
    </row>
    <row r="4421">
      <c r="A4421" s="11"/>
    </row>
    <row r="4422">
      <c r="A4422" s="11"/>
    </row>
    <row r="4423">
      <c r="A4423" s="11"/>
    </row>
    <row r="4424">
      <c r="A4424" s="11"/>
    </row>
    <row r="4425">
      <c r="A4425" s="12"/>
    </row>
    <row r="4426">
      <c r="A4426" s="11"/>
    </row>
    <row r="4427">
      <c r="A4427" s="11"/>
    </row>
    <row r="4428">
      <c r="A4428" s="11"/>
    </row>
    <row r="4429">
      <c r="A4429" s="11"/>
    </row>
    <row r="4430">
      <c r="A4430" s="11"/>
    </row>
    <row r="4431">
      <c r="A4431" s="11"/>
    </row>
    <row r="4432">
      <c r="A4432" s="11"/>
    </row>
    <row r="4433">
      <c r="A4433" s="11"/>
    </row>
    <row r="4434">
      <c r="A4434" s="11"/>
    </row>
    <row r="4435">
      <c r="A4435" s="11"/>
    </row>
    <row r="4436">
      <c r="A4436" s="11"/>
    </row>
    <row r="4437">
      <c r="A4437" s="11"/>
    </row>
    <row r="4438">
      <c r="A4438" s="11"/>
    </row>
    <row r="4439">
      <c r="A4439" s="11"/>
    </row>
    <row r="4440">
      <c r="A4440" s="11"/>
    </row>
    <row r="4441">
      <c r="A4441" s="11"/>
    </row>
    <row r="4442">
      <c r="A4442" s="11"/>
    </row>
    <row r="4443">
      <c r="A4443" s="11"/>
    </row>
    <row r="4444">
      <c r="A4444" s="11"/>
    </row>
    <row r="4445">
      <c r="A4445" s="11"/>
    </row>
    <row r="4446">
      <c r="A4446" s="11"/>
    </row>
    <row r="4447">
      <c r="A4447" s="11"/>
    </row>
    <row r="4448">
      <c r="A4448" s="11"/>
    </row>
    <row r="4449">
      <c r="A4449" s="11"/>
    </row>
    <row r="4450">
      <c r="A4450" s="11"/>
    </row>
    <row r="4451">
      <c r="A4451" s="11"/>
    </row>
    <row r="4452">
      <c r="A4452" s="11"/>
    </row>
    <row r="4453">
      <c r="A4453" s="11"/>
    </row>
    <row r="4454">
      <c r="A4454" s="11"/>
    </row>
    <row r="4455">
      <c r="A4455" s="11"/>
    </row>
    <row r="4456">
      <c r="A4456" s="11"/>
    </row>
    <row r="4457">
      <c r="A4457" s="11"/>
    </row>
    <row r="4458">
      <c r="A4458" s="11"/>
    </row>
    <row r="4459">
      <c r="A4459" s="11"/>
    </row>
    <row r="4460">
      <c r="A4460" s="11"/>
    </row>
    <row r="4461">
      <c r="A4461" s="11"/>
    </row>
    <row r="4462">
      <c r="A4462" s="11"/>
    </row>
    <row r="4463">
      <c r="A4463" s="11"/>
    </row>
    <row r="4464">
      <c r="A4464" s="11"/>
    </row>
    <row r="4465">
      <c r="A4465" s="11"/>
    </row>
    <row r="4466">
      <c r="A4466" s="11"/>
    </row>
    <row r="4467">
      <c r="A4467" s="11"/>
    </row>
    <row r="4468">
      <c r="A4468" s="11"/>
    </row>
    <row r="4469">
      <c r="A4469" s="11"/>
    </row>
    <row r="4470">
      <c r="A4470" s="11"/>
    </row>
    <row r="4471">
      <c r="A4471" s="11"/>
    </row>
    <row r="4472">
      <c r="A4472" s="11"/>
    </row>
    <row r="4473">
      <c r="A4473" s="11"/>
    </row>
    <row r="4474">
      <c r="A4474" s="11"/>
    </row>
    <row r="4475">
      <c r="A4475" s="11"/>
    </row>
    <row r="4476">
      <c r="A4476" s="11"/>
    </row>
    <row r="4477">
      <c r="A4477" s="11"/>
    </row>
    <row r="4478">
      <c r="A4478" s="11"/>
    </row>
    <row r="4479">
      <c r="A4479" s="11"/>
    </row>
    <row r="4480">
      <c r="A4480" s="11"/>
    </row>
    <row r="4481">
      <c r="A4481" s="11"/>
    </row>
    <row r="4482">
      <c r="A4482" s="11"/>
    </row>
    <row r="4483">
      <c r="A4483" s="11"/>
    </row>
    <row r="4484">
      <c r="A4484" s="11"/>
    </row>
    <row r="4485">
      <c r="A4485" s="11"/>
    </row>
    <row r="4486">
      <c r="A4486" s="11"/>
    </row>
    <row r="4487">
      <c r="A4487" s="11"/>
    </row>
    <row r="4488">
      <c r="A4488" s="11"/>
    </row>
    <row r="4489">
      <c r="A4489" s="11"/>
    </row>
    <row r="4490">
      <c r="A4490" s="11"/>
    </row>
    <row r="4491">
      <c r="A4491" s="11"/>
    </row>
    <row r="4492">
      <c r="A4492" s="11"/>
    </row>
    <row r="4493">
      <c r="A4493" s="11"/>
    </row>
    <row r="4494">
      <c r="A4494" s="11"/>
    </row>
    <row r="4495">
      <c r="A4495" s="11"/>
    </row>
    <row r="4496">
      <c r="A4496" s="11"/>
    </row>
    <row r="4497">
      <c r="A4497" s="11"/>
    </row>
    <row r="4498">
      <c r="A4498" s="11"/>
    </row>
    <row r="4499">
      <c r="A4499" s="11"/>
    </row>
    <row r="4500">
      <c r="A4500" s="11"/>
    </row>
    <row r="4501">
      <c r="A4501" s="11"/>
    </row>
    <row r="4502">
      <c r="A4502" s="11"/>
    </row>
    <row r="4503">
      <c r="A4503" s="11"/>
    </row>
    <row r="4504">
      <c r="A4504" s="11"/>
    </row>
    <row r="4505">
      <c r="A4505" s="11"/>
    </row>
    <row r="4506">
      <c r="A4506" s="11"/>
    </row>
    <row r="4507">
      <c r="A4507" s="11"/>
    </row>
    <row r="4508">
      <c r="A4508" s="11"/>
    </row>
    <row r="4509">
      <c r="A4509" s="11"/>
    </row>
    <row r="4510">
      <c r="A4510" s="11"/>
    </row>
    <row r="4511">
      <c r="A4511" s="11"/>
    </row>
    <row r="4512">
      <c r="A4512" s="11"/>
    </row>
    <row r="4513">
      <c r="A4513" s="11"/>
    </row>
    <row r="4514">
      <c r="A4514" s="11"/>
    </row>
    <row r="4515">
      <c r="A4515" s="11"/>
    </row>
    <row r="4516">
      <c r="A4516" s="11"/>
    </row>
    <row r="4517">
      <c r="A4517" s="11"/>
    </row>
    <row r="4518">
      <c r="A4518" s="11"/>
    </row>
    <row r="4519">
      <c r="A4519" s="11"/>
    </row>
    <row r="4520">
      <c r="A4520" s="11"/>
    </row>
    <row r="4521">
      <c r="A4521" s="11"/>
    </row>
    <row r="4522">
      <c r="A4522" s="11"/>
    </row>
    <row r="4523">
      <c r="A4523" s="11"/>
    </row>
    <row r="4524">
      <c r="A4524" s="11"/>
    </row>
    <row r="4525">
      <c r="A4525" s="11"/>
    </row>
    <row r="4526">
      <c r="A4526" s="11"/>
    </row>
    <row r="4527">
      <c r="A4527" s="11"/>
    </row>
    <row r="4528">
      <c r="A4528" s="11"/>
    </row>
    <row r="4529">
      <c r="A4529" s="11"/>
    </row>
    <row r="4530">
      <c r="A4530" s="11"/>
    </row>
    <row r="4531">
      <c r="A4531" s="11"/>
    </row>
    <row r="4532">
      <c r="A4532" s="11"/>
    </row>
    <row r="4533">
      <c r="A4533" s="11"/>
    </row>
    <row r="4534">
      <c r="A4534" s="11"/>
    </row>
    <row r="4535">
      <c r="A4535" s="11"/>
    </row>
    <row r="4536">
      <c r="A4536" s="11"/>
    </row>
    <row r="4537">
      <c r="A4537" s="11"/>
    </row>
    <row r="4538">
      <c r="A4538" s="11"/>
    </row>
    <row r="4539">
      <c r="A4539" s="11"/>
    </row>
    <row r="4540">
      <c r="A4540" s="11"/>
    </row>
    <row r="4541">
      <c r="A4541" s="11"/>
    </row>
    <row r="4542">
      <c r="A4542" s="11"/>
    </row>
    <row r="4543">
      <c r="A4543" s="11"/>
    </row>
    <row r="4544">
      <c r="A4544" s="11"/>
    </row>
    <row r="4545">
      <c r="A4545" s="11"/>
    </row>
    <row r="4546">
      <c r="A4546" s="11"/>
    </row>
    <row r="4547">
      <c r="A4547" s="11"/>
    </row>
    <row r="4548">
      <c r="A4548" s="11"/>
    </row>
    <row r="4549">
      <c r="A4549" s="11"/>
    </row>
    <row r="4550">
      <c r="A4550" s="11"/>
    </row>
    <row r="4551">
      <c r="A4551" s="11"/>
    </row>
    <row r="4552">
      <c r="A4552" s="11"/>
    </row>
    <row r="4553">
      <c r="A4553" s="11"/>
    </row>
    <row r="4554">
      <c r="A4554" s="11"/>
    </row>
    <row r="4555">
      <c r="A4555" s="11"/>
    </row>
    <row r="4556">
      <c r="A4556" s="11"/>
    </row>
    <row r="4557">
      <c r="A4557" s="11"/>
    </row>
    <row r="4558">
      <c r="A4558" s="11"/>
    </row>
    <row r="4559">
      <c r="A4559" s="11"/>
    </row>
    <row r="4560">
      <c r="A4560" s="11"/>
    </row>
    <row r="4561">
      <c r="A4561" s="11"/>
    </row>
    <row r="4562">
      <c r="A4562" s="11"/>
    </row>
    <row r="4563">
      <c r="A4563" s="11"/>
    </row>
    <row r="4564">
      <c r="A4564" s="11"/>
    </row>
    <row r="4565">
      <c r="A4565" s="11"/>
    </row>
    <row r="4566">
      <c r="A4566" s="11"/>
    </row>
    <row r="4567">
      <c r="A4567" s="11"/>
    </row>
    <row r="4568">
      <c r="A4568" s="11"/>
    </row>
    <row r="4569">
      <c r="A4569" s="11"/>
    </row>
    <row r="4570">
      <c r="A4570" s="11"/>
    </row>
    <row r="4571">
      <c r="A4571" s="11"/>
    </row>
    <row r="4572">
      <c r="A4572" s="11"/>
    </row>
    <row r="4573">
      <c r="A4573" s="11"/>
    </row>
    <row r="4574">
      <c r="A4574" s="11"/>
    </row>
    <row r="4575">
      <c r="A4575" s="11"/>
    </row>
    <row r="4576">
      <c r="A4576" s="11"/>
    </row>
    <row r="4577">
      <c r="A4577" s="11"/>
    </row>
    <row r="4578">
      <c r="A4578" s="11"/>
    </row>
    <row r="4579">
      <c r="A4579" s="11"/>
    </row>
    <row r="4580">
      <c r="A4580" s="11"/>
    </row>
    <row r="4581">
      <c r="A4581" s="11"/>
    </row>
    <row r="4582">
      <c r="A4582" s="11"/>
    </row>
    <row r="4583">
      <c r="A4583" s="11"/>
    </row>
    <row r="4584">
      <c r="A4584" s="11"/>
    </row>
    <row r="4585">
      <c r="A4585" s="11"/>
    </row>
    <row r="4586">
      <c r="A4586" s="11"/>
    </row>
    <row r="4587">
      <c r="A4587" s="11"/>
    </row>
    <row r="4588">
      <c r="A4588" s="11"/>
    </row>
    <row r="4589">
      <c r="A4589" s="11"/>
    </row>
    <row r="4590">
      <c r="A4590" s="11"/>
    </row>
    <row r="4591">
      <c r="A4591" s="11"/>
    </row>
    <row r="4592">
      <c r="A4592" s="11"/>
    </row>
    <row r="4593">
      <c r="A4593" s="11"/>
    </row>
    <row r="4594">
      <c r="A4594" s="11"/>
    </row>
    <row r="4595">
      <c r="A4595" s="11"/>
    </row>
    <row r="4596">
      <c r="A4596" s="11"/>
    </row>
    <row r="4597">
      <c r="A4597" s="11"/>
    </row>
    <row r="4598">
      <c r="A4598" s="11"/>
    </row>
    <row r="4599">
      <c r="A4599" s="11"/>
    </row>
    <row r="4600">
      <c r="A4600" s="11"/>
    </row>
    <row r="4601">
      <c r="A4601" s="11"/>
    </row>
    <row r="4602">
      <c r="A4602" s="11"/>
    </row>
    <row r="4603">
      <c r="A4603" s="11"/>
    </row>
    <row r="4604">
      <c r="A4604" s="11"/>
    </row>
    <row r="4605">
      <c r="A4605" s="11"/>
    </row>
    <row r="4606">
      <c r="A4606" s="11"/>
    </row>
    <row r="4607">
      <c r="A4607" s="11"/>
    </row>
    <row r="4608">
      <c r="A4608" s="11"/>
    </row>
    <row r="4609">
      <c r="A4609" s="11"/>
    </row>
    <row r="4610">
      <c r="A4610" s="11"/>
    </row>
    <row r="4611">
      <c r="A4611" s="11"/>
    </row>
    <row r="4612">
      <c r="A4612" s="11"/>
    </row>
    <row r="4613">
      <c r="A4613" s="11"/>
    </row>
    <row r="4614">
      <c r="A4614" s="11"/>
    </row>
    <row r="4615">
      <c r="A4615" s="11"/>
    </row>
    <row r="4616">
      <c r="A4616" s="11"/>
    </row>
    <row r="4617">
      <c r="A4617" s="11"/>
    </row>
    <row r="4618">
      <c r="A4618" s="11"/>
    </row>
    <row r="4619">
      <c r="A4619" s="11"/>
    </row>
    <row r="4620">
      <c r="A4620" s="11"/>
    </row>
    <row r="4621">
      <c r="A4621" s="11"/>
    </row>
    <row r="4622">
      <c r="A4622" s="11"/>
    </row>
    <row r="4623">
      <c r="A4623" s="11"/>
    </row>
    <row r="4624">
      <c r="A4624" s="11"/>
    </row>
    <row r="4625">
      <c r="A4625" s="11"/>
    </row>
    <row r="4626">
      <c r="A4626" s="11"/>
    </row>
    <row r="4627">
      <c r="A4627" s="11"/>
    </row>
    <row r="4628">
      <c r="A4628" s="11"/>
    </row>
    <row r="4629">
      <c r="A4629" s="11"/>
    </row>
    <row r="4630">
      <c r="A4630" s="11"/>
    </row>
    <row r="4631">
      <c r="A4631" s="11"/>
    </row>
    <row r="4632">
      <c r="A4632" s="11"/>
    </row>
    <row r="4633">
      <c r="A4633" s="11"/>
    </row>
    <row r="4634">
      <c r="A4634" s="11"/>
    </row>
    <row r="4635">
      <c r="A4635" s="11"/>
    </row>
    <row r="4636">
      <c r="A4636" s="11"/>
    </row>
    <row r="4637">
      <c r="A4637" s="11"/>
    </row>
    <row r="4638">
      <c r="A4638" s="11"/>
    </row>
    <row r="4639">
      <c r="A4639" s="11"/>
    </row>
    <row r="4640">
      <c r="A4640" s="11"/>
    </row>
    <row r="4641">
      <c r="A4641" s="11"/>
    </row>
    <row r="4642">
      <c r="A4642" s="11"/>
    </row>
    <row r="4643">
      <c r="A4643" s="11"/>
    </row>
    <row r="4644">
      <c r="A4644" s="11"/>
    </row>
    <row r="4645">
      <c r="A4645" s="11"/>
    </row>
    <row r="4646">
      <c r="A4646" s="11"/>
    </row>
    <row r="4647">
      <c r="A4647" s="11"/>
    </row>
    <row r="4648">
      <c r="A4648" s="11"/>
    </row>
    <row r="4649">
      <c r="A4649" s="11"/>
    </row>
    <row r="4650">
      <c r="A4650" s="11"/>
    </row>
    <row r="4651">
      <c r="A4651" s="11"/>
    </row>
    <row r="4652">
      <c r="A4652" s="11"/>
    </row>
    <row r="4653">
      <c r="A4653" s="11"/>
    </row>
    <row r="4654">
      <c r="A4654" s="11"/>
    </row>
    <row r="4655">
      <c r="A4655" s="11"/>
    </row>
    <row r="4656">
      <c r="A4656" s="11"/>
    </row>
    <row r="4657">
      <c r="A4657" s="11"/>
    </row>
    <row r="4658">
      <c r="A4658" s="11"/>
    </row>
    <row r="4659">
      <c r="A4659" s="11"/>
    </row>
    <row r="4660">
      <c r="A4660" s="11"/>
    </row>
    <row r="4661">
      <c r="A4661" s="11"/>
    </row>
    <row r="4662">
      <c r="A4662" s="11"/>
    </row>
    <row r="4663">
      <c r="A4663" s="11"/>
    </row>
    <row r="4664">
      <c r="A4664" s="11"/>
    </row>
    <row r="4665">
      <c r="A4665" s="11"/>
    </row>
    <row r="4666">
      <c r="A4666" s="11"/>
    </row>
    <row r="4667">
      <c r="A4667" s="11"/>
    </row>
    <row r="4668">
      <c r="A4668" s="11"/>
    </row>
    <row r="4669">
      <c r="A4669" s="11"/>
    </row>
    <row r="4670">
      <c r="A4670" s="11"/>
    </row>
    <row r="4671">
      <c r="A4671" s="11"/>
    </row>
    <row r="4672">
      <c r="A4672" s="11"/>
    </row>
    <row r="4673">
      <c r="A4673" s="11"/>
    </row>
    <row r="4674">
      <c r="A4674" s="11"/>
    </row>
    <row r="4675">
      <c r="A4675" s="11"/>
    </row>
    <row r="4676">
      <c r="A4676" s="11"/>
    </row>
    <row r="4677">
      <c r="A4677" s="11"/>
    </row>
    <row r="4678">
      <c r="A4678" s="11"/>
    </row>
    <row r="4679">
      <c r="A4679" s="11"/>
    </row>
    <row r="4680">
      <c r="A4680" s="11"/>
    </row>
    <row r="4681">
      <c r="A4681" s="11"/>
    </row>
    <row r="4682">
      <c r="A4682" s="11"/>
    </row>
    <row r="4683">
      <c r="A4683" s="11"/>
    </row>
    <row r="4684">
      <c r="A4684" s="11"/>
    </row>
    <row r="4685">
      <c r="A4685" s="11"/>
    </row>
    <row r="4686">
      <c r="A4686" s="11"/>
    </row>
    <row r="4687">
      <c r="A4687" s="11"/>
    </row>
    <row r="4688">
      <c r="A4688" s="11"/>
    </row>
    <row r="4689">
      <c r="A4689" s="11"/>
    </row>
    <row r="4690">
      <c r="A4690" s="11"/>
    </row>
    <row r="4691">
      <c r="A4691" s="11"/>
    </row>
    <row r="4692">
      <c r="A4692" s="11"/>
    </row>
    <row r="4693">
      <c r="A4693" s="11"/>
    </row>
    <row r="4694">
      <c r="A4694" s="11"/>
    </row>
    <row r="4695">
      <c r="A4695" s="11"/>
    </row>
    <row r="4696">
      <c r="A4696" s="11"/>
    </row>
    <row r="4697">
      <c r="A4697" s="11"/>
    </row>
    <row r="4698">
      <c r="A4698" s="11"/>
    </row>
    <row r="4699">
      <c r="A4699" s="11"/>
    </row>
    <row r="4700">
      <c r="A4700" s="11"/>
    </row>
    <row r="4701">
      <c r="A4701" s="11"/>
    </row>
    <row r="4702">
      <c r="A4702" s="11"/>
    </row>
    <row r="4703">
      <c r="A4703" s="11"/>
    </row>
    <row r="4704">
      <c r="A4704" s="11"/>
    </row>
    <row r="4705">
      <c r="A4705" s="11"/>
    </row>
    <row r="4706">
      <c r="A4706" s="11"/>
    </row>
    <row r="4707">
      <c r="A4707" s="11"/>
    </row>
    <row r="4708">
      <c r="A4708" s="11"/>
    </row>
    <row r="4709">
      <c r="A4709" s="11"/>
    </row>
    <row r="4710">
      <c r="A4710" s="11"/>
    </row>
    <row r="4711">
      <c r="A4711" s="11"/>
    </row>
    <row r="4712">
      <c r="A4712" s="11"/>
    </row>
    <row r="4713">
      <c r="A4713" s="11"/>
    </row>
    <row r="4714">
      <c r="A4714" s="11"/>
    </row>
    <row r="4715">
      <c r="A4715" s="11"/>
    </row>
    <row r="4716">
      <c r="A4716" s="11"/>
    </row>
    <row r="4717">
      <c r="A4717" s="11"/>
    </row>
    <row r="4718">
      <c r="A4718" s="11"/>
    </row>
    <row r="4719">
      <c r="A4719" s="11"/>
    </row>
    <row r="4720">
      <c r="A4720" s="11"/>
    </row>
    <row r="4721">
      <c r="A4721" s="11"/>
    </row>
    <row r="4722">
      <c r="A4722" s="11"/>
    </row>
    <row r="4723">
      <c r="A4723" s="11"/>
    </row>
    <row r="4724">
      <c r="A4724" s="11"/>
    </row>
    <row r="4725">
      <c r="A4725" s="11"/>
    </row>
    <row r="4726">
      <c r="A4726" s="11"/>
    </row>
    <row r="4727">
      <c r="A4727" s="11"/>
    </row>
    <row r="4728">
      <c r="A4728" s="11"/>
    </row>
    <row r="4729">
      <c r="A4729" s="11"/>
    </row>
    <row r="4730">
      <c r="A4730" s="11"/>
    </row>
    <row r="4731">
      <c r="A4731" s="11"/>
    </row>
    <row r="4732">
      <c r="A4732" s="11"/>
    </row>
    <row r="4733">
      <c r="A4733" s="11"/>
    </row>
    <row r="4734">
      <c r="A4734" s="11"/>
    </row>
    <row r="4735">
      <c r="A4735" s="11"/>
    </row>
    <row r="4736">
      <c r="A4736" s="11"/>
    </row>
    <row r="4737">
      <c r="A4737" s="11"/>
    </row>
    <row r="4738">
      <c r="A4738" s="11"/>
    </row>
    <row r="4739">
      <c r="A4739" s="11"/>
    </row>
    <row r="4740">
      <c r="A4740" s="11"/>
    </row>
    <row r="4741">
      <c r="A4741" s="11"/>
    </row>
    <row r="4742">
      <c r="A4742" s="11"/>
    </row>
    <row r="4743">
      <c r="A4743" s="11"/>
    </row>
    <row r="4744">
      <c r="A4744" s="11"/>
    </row>
    <row r="4745">
      <c r="A4745" s="11"/>
    </row>
    <row r="4746">
      <c r="A4746" s="11"/>
    </row>
    <row r="4747">
      <c r="A4747" s="11"/>
    </row>
    <row r="4748">
      <c r="A4748" s="11"/>
    </row>
    <row r="4749">
      <c r="A4749" s="11"/>
    </row>
    <row r="4750">
      <c r="A4750" s="11"/>
    </row>
    <row r="4751">
      <c r="A4751" s="11"/>
    </row>
    <row r="4752">
      <c r="A4752" s="11"/>
    </row>
    <row r="4753">
      <c r="A4753" s="11"/>
    </row>
    <row r="4754">
      <c r="A4754" s="11"/>
    </row>
    <row r="4755">
      <c r="A4755" s="11"/>
    </row>
    <row r="4756">
      <c r="A4756" s="11"/>
    </row>
    <row r="4757">
      <c r="A4757" s="11"/>
    </row>
    <row r="4758">
      <c r="A4758" s="11"/>
    </row>
    <row r="4759">
      <c r="A4759" s="11"/>
    </row>
    <row r="4760">
      <c r="A4760" s="11"/>
    </row>
    <row r="4761">
      <c r="A4761" s="11"/>
    </row>
    <row r="4762">
      <c r="A4762" s="11"/>
    </row>
    <row r="4763">
      <c r="A4763" s="11"/>
    </row>
    <row r="4764">
      <c r="A4764" s="11"/>
    </row>
    <row r="4765">
      <c r="A4765" s="11"/>
    </row>
    <row r="4766">
      <c r="A4766" s="11"/>
    </row>
    <row r="4767">
      <c r="A4767" s="11"/>
    </row>
    <row r="4768">
      <c r="A4768" s="11"/>
    </row>
    <row r="4769">
      <c r="A4769" s="11"/>
    </row>
    <row r="4770">
      <c r="A4770" s="11"/>
    </row>
    <row r="4771">
      <c r="A4771" s="11"/>
    </row>
    <row r="4772">
      <c r="A4772" s="11"/>
    </row>
    <row r="4773">
      <c r="A4773" s="11"/>
    </row>
    <row r="4774">
      <c r="A4774" s="11"/>
    </row>
    <row r="4775">
      <c r="A4775" s="11"/>
    </row>
    <row r="4776">
      <c r="A4776" s="11"/>
    </row>
    <row r="4777">
      <c r="A4777" s="11"/>
    </row>
    <row r="4778">
      <c r="A4778" s="11"/>
    </row>
    <row r="4779">
      <c r="A4779" s="11"/>
    </row>
    <row r="4780">
      <c r="A4780" s="11"/>
    </row>
    <row r="4781">
      <c r="A4781" s="11"/>
    </row>
    <row r="4782">
      <c r="A4782" s="11"/>
    </row>
    <row r="4783">
      <c r="A4783" s="11"/>
    </row>
    <row r="4784">
      <c r="A4784" s="11"/>
    </row>
    <row r="4785">
      <c r="A4785" s="11"/>
    </row>
    <row r="4786">
      <c r="A4786" s="11"/>
    </row>
    <row r="4787">
      <c r="A4787" s="11"/>
    </row>
    <row r="4788">
      <c r="A4788" s="11"/>
    </row>
    <row r="4789">
      <c r="A4789" s="11"/>
    </row>
    <row r="4790">
      <c r="A4790" s="11"/>
    </row>
    <row r="4791">
      <c r="A4791" s="11"/>
    </row>
    <row r="4792">
      <c r="A4792" s="11"/>
    </row>
    <row r="4793">
      <c r="A4793" s="11"/>
    </row>
    <row r="4794">
      <c r="A4794" s="11"/>
    </row>
    <row r="4795">
      <c r="A4795" s="11"/>
    </row>
    <row r="4796">
      <c r="A4796" s="11"/>
    </row>
    <row r="4797">
      <c r="A4797" s="11"/>
    </row>
    <row r="4798">
      <c r="A4798" s="11"/>
    </row>
    <row r="4799">
      <c r="A4799" s="11"/>
    </row>
    <row r="4800">
      <c r="A4800" s="11"/>
    </row>
    <row r="4801">
      <c r="A4801" s="11"/>
    </row>
    <row r="4802">
      <c r="A4802" s="11"/>
    </row>
    <row r="4803">
      <c r="A4803" s="11"/>
    </row>
    <row r="4804">
      <c r="A4804" s="11"/>
    </row>
    <row r="4805">
      <c r="A4805" s="11"/>
    </row>
    <row r="4806">
      <c r="A4806" s="11"/>
    </row>
    <row r="4807">
      <c r="A4807" s="11"/>
    </row>
    <row r="4808">
      <c r="A4808" s="11"/>
    </row>
    <row r="4809">
      <c r="A4809" s="11"/>
    </row>
    <row r="4810">
      <c r="A4810" s="11"/>
    </row>
    <row r="4811">
      <c r="A4811" s="11"/>
    </row>
    <row r="4812">
      <c r="A4812" s="11"/>
    </row>
    <row r="4813">
      <c r="A4813" s="11"/>
    </row>
    <row r="4814">
      <c r="A4814" s="11"/>
    </row>
    <row r="4815">
      <c r="A4815" s="11"/>
    </row>
    <row r="4816">
      <c r="A4816" s="11"/>
    </row>
    <row r="4817">
      <c r="A4817" s="11"/>
    </row>
    <row r="4818">
      <c r="A4818" s="11"/>
    </row>
    <row r="4819">
      <c r="A4819" s="11"/>
    </row>
    <row r="4820">
      <c r="A4820" s="11"/>
    </row>
    <row r="4821">
      <c r="A4821" s="11"/>
    </row>
    <row r="4822">
      <c r="A4822" s="11"/>
    </row>
    <row r="4823">
      <c r="A4823" s="11"/>
    </row>
    <row r="4824">
      <c r="A4824" s="11"/>
    </row>
    <row r="4825">
      <c r="A4825" s="11"/>
    </row>
    <row r="4826">
      <c r="A4826" s="11"/>
    </row>
    <row r="4827">
      <c r="A4827" s="11"/>
    </row>
    <row r="4828">
      <c r="A4828" s="11"/>
    </row>
    <row r="4829">
      <c r="A4829" s="11"/>
    </row>
    <row r="4830">
      <c r="A4830" s="11"/>
    </row>
    <row r="4831">
      <c r="A4831" s="11"/>
    </row>
    <row r="4832">
      <c r="A4832" s="11"/>
    </row>
    <row r="4833">
      <c r="A4833" s="11"/>
    </row>
    <row r="4834">
      <c r="A4834" s="11"/>
    </row>
    <row r="4835">
      <c r="A4835" s="11"/>
    </row>
    <row r="4836">
      <c r="A4836" s="11"/>
    </row>
    <row r="4837">
      <c r="A4837" s="11"/>
    </row>
    <row r="4838">
      <c r="A4838" s="11"/>
    </row>
    <row r="4839">
      <c r="A4839" s="11"/>
    </row>
    <row r="4840">
      <c r="A4840" s="11"/>
    </row>
    <row r="4841">
      <c r="A4841" s="11"/>
    </row>
    <row r="4842">
      <c r="A4842" s="11"/>
    </row>
    <row r="4843">
      <c r="A4843" s="11"/>
    </row>
    <row r="4844">
      <c r="A4844" s="11"/>
    </row>
    <row r="4845">
      <c r="A4845" s="11"/>
    </row>
    <row r="4846">
      <c r="A4846" s="11"/>
    </row>
    <row r="4847">
      <c r="A4847" s="11"/>
    </row>
    <row r="4848">
      <c r="A4848" s="11"/>
    </row>
    <row r="4849">
      <c r="A4849" s="11"/>
    </row>
    <row r="4850">
      <c r="A4850" s="11"/>
    </row>
    <row r="4851">
      <c r="A4851" s="11"/>
    </row>
    <row r="4852">
      <c r="A4852" s="11"/>
    </row>
    <row r="4853">
      <c r="A4853" s="11"/>
    </row>
    <row r="4854">
      <c r="A4854" s="11"/>
    </row>
    <row r="4855">
      <c r="A4855" s="11"/>
    </row>
    <row r="4856">
      <c r="A4856" s="11"/>
    </row>
    <row r="4857">
      <c r="A4857" s="11"/>
    </row>
    <row r="4858">
      <c r="A4858" s="11"/>
    </row>
    <row r="4859">
      <c r="A4859" s="11"/>
    </row>
    <row r="4860">
      <c r="A4860" s="11"/>
    </row>
    <row r="4861">
      <c r="A4861" s="11"/>
    </row>
    <row r="4862">
      <c r="A4862" s="11"/>
    </row>
    <row r="4863">
      <c r="A4863" s="11"/>
    </row>
    <row r="4864">
      <c r="A4864" s="11"/>
    </row>
    <row r="4865">
      <c r="A4865" s="11"/>
    </row>
    <row r="4866">
      <c r="A4866" s="11"/>
    </row>
    <row r="4867">
      <c r="A4867" s="11"/>
    </row>
    <row r="4868">
      <c r="A4868" s="11"/>
    </row>
    <row r="4869">
      <c r="A4869" s="11"/>
    </row>
    <row r="4870">
      <c r="A4870" s="11"/>
    </row>
    <row r="4871">
      <c r="A4871" s="11"/>
    </row>
    <row r="4872">
      <c r="A4872" s="11"/>
    </row>
    <row r="4873">
      <c r="A4873" s="11"/>
    </row>
    <row r="4874">
      <c r="A4874" s="11"/>
    </row>
    <row r="4875">
      <c r="A4875" s="11"/>
    </row>
    <row r="4876">
      <c r="A4876" s="11"/>
    </row>
    <row r="4877">
      <c r="A4877" s="11"/>
    </row>
    <row r="4878">
      <c r="A4878" s="11"/>
    </row>
    <row r="4879">
      <c r="A4879" s="11"/>
    </row>
    <row r="4880">
      <c r="A4880" s="11"/>
    </row>
    <row r="4881">
      <c r="A4881" s="11"/>
    </row>
    <row r="4882">
      <c r="A4882" s="11"/>
    </row>
    <row r="4883">
      <c r="A4883" s="11"/>
    </row>
    <row r="4884">
      <c r="A4884" s="11"/>
    </row>
    <row r="4885">
      <c r="A4885" s="11"/>
    </row>
    <row r="4886">
      <c r="A4886" s="11"/>
    </row>
    <row r="4887">
      <c r="A4887" s="11"/>
    </row>
    <row r="4888">
      <c r="A4888" s="11"/>
    </row>
    <row r="4889">
      <c r="A4889" s="11"/>
    </row>
    <row r="4890">
      <c r="A4890" s="11"/>
    </row>
    <row r="4891">
      <c r="A4891" s="11"/>
    </row>
    <row r="4892">
      <c r="A4892" s="11"/>
    </row>
    <row r="4893">
      <c r="A4893" s="11"/>
    </row>
    <row r="4894">
      <c r="A4894" s="11"/>
    </row>
    <row r="4895">
      <c r="A4895" s="11"/>
    </row>
    <row r="4896">
      <c r="A4896" s="11"/>
    </row>
    <row r="4897">
      <c r="A4897" s="11"/>
    </row>
    <row r="4898">
      <c r="A4898" s="11"/>
    </row>
    <row r="4899">
      <c r="A4899" s="11"/>
    </row>
    <row r="4900">
      <c r="A4900" s="11"/>
    </row>
    <row r="4901">
      <c r="A4901" s="11"/>
    </row>
    <row r="4902">
      <c r="A4902" s="11"/>
    </row>
    <row r="4903">
      <c r="A4903" s="11"/>
    </row>
    <row r="4904">
      <c r="A4904" s="11"/>
    </row>
    <row r="4905">
      <c r="A4905" s="11"/>
    </row>
    <row r="4906">
      <c r="A4906" s="11"/>
    </row>
    <row r="4907">
      <c r="A4907" s="11"/>
    </row>
    <row r="4908">
      <c r="A4908" s="11"/>
    </row>
    <row r="4909">
      <c r="A4909" s="11"/>
    </row>
    <row r="4910">
      <c r="A4910" s="11"/>
    </row>
    <row r="4911">
      <c r="A4911" s="11"/>
    </row>
    <row r="4912">
      <c r="A4912" s="11"/>
    </row>
    <row r="4913">
      <c r="A4913" s="11"/>
    </row>
    <row r="4914">
      <c r="A4914" s="11"/>
    </row>
    <row r="4915">
      <c r="A4915" s="11"/>
    </row>
    <row r="4916">
      <c r="A4916" s="11"/>
    </row>
    <row r="4917">
      <c r="A4917" s="11"/>
    </row>
    <row r="4918">
      <c r="A4918" s="11"/>
    </row>
    <row r="4919">
      <c r="A4919" s="11"/>
    </row>
    <row r="4920">
      <c r="A4920" s="11"/>
    </row>
    <row r="4921">
      <c r="A4921" s="11"/>
    </row>
    <row r="4922">
      <c r="A4922" s="11"/>
    </row>
    <row r="4923">
      <c r="A4923" s="11"/>
    </row>
    <row r="4924">
      <c r="A4924" s="11"/>
    </row>
    <row r="4925">
      <c r="A4925" s="11"/>
    </row>
    <row r="4926">
      <c r="A4926" s="11"/>
    </row>
    <row r="4927">
      <c r="A4927" s="11"/>
    </row>
    <row r="4928">
      <c r="A4928" s="11"/>
    </row>
    <row r="4929">
      <c r="A4929" s="11"/>
    </row>
    <row r="4930">
      <c r="A4930" s="11"/>
    </row>
    <row r="4931">
      <c r="A4931" s="11"/>
    </row>
    <row r="4932">
      <c r="A4932" s="11"/>
    </row>
    <row r="4933">
      <c r="A4933" s="11"/>
    </row>
    <row r="4934">
      <c r="A4934" s="11"/>
    </row>
    <row r="4935">
      <c r="A4935" s="11"/>
    </row>
    <row r="4936">
      <c r="A4936" s="11"/>
    </row>
    <row r="4937">
      <c r="A4937" s="11"/>
    </row>
    <row r="4938">
      <c r="A4938" s="11"/>
    </row>
    <row r="4939">
      <c r="A4939" s="11"/>
    </row>
    <row r="4940">
      <c r="A4940" s="11"/>
    </row>
    <row r="4941">
      <c r="A4941" s="11"/>
    </row>
    <row r="4942">
      <c r="A4942" s="11"/>
    </row>
    <row r="4943">
      <c r="A4943" s="11"/>
    </row>
    <row r="4944">
      <c r="A4944" s="11"/>
    </row>
    <row r="4945">
      <c r="A4945" s="11"/>
    </row>
    <row r="4946">
      <c r="A4946" s="11"/>
    </row>
    <row r="4947">
      <c r="A4947" s="11"/>
    </row>
    <row r="4948">
      <c r="A4948" s="11"/>
    </row>
    <row r="4949">
      <c r="A4949" s="11"/>
    </row>
    <row r="4950">
      <c r="A4950" s="11"/>
    </row>
    <row r="4951">
      <c r="A4951" s="11"/>
    </row>
    <row r="4952">
      <c r="A4952" s="11"/>
    </row>
    <row r="4953">
      <c r="A4953" s="11"/>
    </row>
    <row r="4954">
      <c r="A4954" s="11"/>
    </row>
    <row r="4955">
      <c r="A4955" s="11"/>
    </row>
    <row r="4956">
      <c r="A4956" s="11"/>
    </row>
    <row r="4957">
      <c r="A4957" s="11"/>
    </row>
    <row r="4958">
      <c r="A4958" s="11"/>
    </row>
    <row r="4959">
      <c r="A4959" s="11"/>
    </row>
    <row r="4960">
      <c r="A4960" s="11"/>
    </row>
    <row r="4961">
      <c r="A4961" s="11"/>
    </row>
    <row r="4962">
      <c r="A4962" s="11"/>
    </row>
    <row r="4963">
      <c r="A4963" s="11"/>
    </row>
    <row r="4964">
      <c r="A4964" s="11"/>
    </row>
    <row r="4965">
      <c r="A4965" s="11"/>
    </row>
    <row r="4966">
      <c r="A4966" s="11"/>
    </row>
    <row r="4967">
      <c r="A4967" s="11"/>
    </row>
    <row r="4968">
      <c r="A4968" s="11"/>
    </row>
    <row r="4969">
      <c r="A4969" s="11"/>
    </row>
    <row r="4970">
      <c r="A4970" s="11"/>
    </row>
    <row r="4971">
      <c r="A4971" s="11"/>
    </row>
    <row r="4972">
      <c r="A4972" s="11"/>
    </row>
    <row r="4973">
      <c r="A4973" s="11"/>
    </row>
    <row r="4974">
      <c r="A4974" s="11"/>
    </row>
    <row r="4975">
      <c r="A4975" s="11"/>
    </row>
    <row r="4976">
      <c r="A4976" s="11"/>
    </row>
    <row r="4977">
      <c r="A4977" s="11"/>
    </row>
    <row r="4978">
      <c r="A4978" s="11"/>
    </row>
    <row r="4979">
      <c r="A4979" s="11"/>
    </row>
    <row r="4980">
      <c r="A4980" s="11"/>
    </row>
    <row r="4981">
      <c r="A4981" s="11"/>
    </row>
    <row r="4982">
      <c r="A4982" s="11"/>
    </row>
    <row r="4983">
      <c r="A4983" s="11"/>
    </row>
    <row r="4984">
      <c r="A4984" s="11"/>
    </row>
    <row r="4985">
      <c r="A4985" s="11"/>
    </row>
    <row r="4986">
      <c r="A4986" s="11"/>
    </row>
    <row r="4987">
      <c r="A4987" s="11"/>
    </row>
    <row r="4988">
      <c r="A4988" s="11"/>
    </row>
    <row r="4989">
      <c r="A4989" s="11"/>
    </row>
    <row r="4990">
      <c r="A4990" s="11"/>
    </row>
    <row r="4991">
      <c r="A4991" s="11"/>
    </row>
    <row r="4992">
      <c r="A4992" s="11"/>
    </row>
    <row r="4993">
      <c r="A4993" s="11"/>
    </row>
    <row r="4994">
      <c r="A4994" s="11"/>
    </row>
    <row r="4995">
      <c r="A4995" s="11"/>
    </row>
    <row r="4996">
      <c r="A4996" s="11"/>
    </row>
    <row r="4997">
      <c r="A4997" s="11"/>
    </row>
    <row r="4998">
      <c r="A4998" s="11"/>
    </row>
    <row r="4999">
      <c r="A4999" s="11"/>
    </row>
    <row r="5000">
      <c r="A5000" s="11"/>
    </row>
    <row r="5001">
      <c r="A5001" s="11"/>
    </row>
    <row r="5002">
      <c r="A5002" s="11"/>
    </row>
    <row r="5003">
      <c r="A5003" s="11"/>
    </row>
    <row r="5004">
      <c r="A5004" s="11"/>
    </row>
    <row r="5005">
      <c r="A5005" s="11"/>
    </row>
    <row r="5006">
      <c r="A5006" s="11"/>
    </row>
    <row r="5007">
      <c r="A5007" s="11"/>
    </row>
    <row r="5008">
      <c r="A5008" s="11"/>
    </row>
    <row r="5009">
      <c r="A5009" s="11"/>
    </row>
    <row r="5010">
      <c r="A5010" s="11"/>
    </row>
    <row r="5011">
      <c r="A5011" s="11"/>
    </row>
    <row r="5012">
      <c r="A5012" s="11"/>
    </row>
    <row r="5013">
      <c r="A5013" s="11"/>
    </row>
    <row r="5014">
      <c r="A5014" s="11"/>
    </row>
    <row r="5015">
      <c r="A5015" s="11"/>
    </row>
    <row r="5016">
      <c r="A5016" s="11"/>
    </row>
    <row r="5017">
      <c r="A5017" s="11"/>
    </row>
    <row r="5018">
      <c r="A5018" s="11"/>
    </row>
    <row r="5019">
      <c r="A5019" s="11"/>
    </row>
    <row r="5020">
      <c r="A5020" s="11"/>
    </row>
    <row r="5021">
      <c r="A5021" s="11"/>
    </row>
    <row r="5022">
      <c r="A5022" s="11"/>
    </row>
    <row r="5023">
      <c r="A5023" s="11"/>
    </row>
    <row r="5024">
      <c r="A5024" s="11"/>
    </row>
    <row r="5025">
      <c r="A5025" s="11"/>
    </row>
    <row r="5026">
      <c r="A5026" s="11"/>
    </row>
    <row r="5027">
      <c r="A5027" s="11"/>
    </row>
    <row r="5028">
      <c r="A5028" s="11"/>
    </row>
    <row r="5029">
      <c r="A5029" s="11"/>
    </row>
    <row r="5030">
      <c r="A5030" s="11"/>
    </row>
    <row r="5031">
      <c r="A5031" s="11"/>
    </row>
    <row r="5032">
      <c r="A5032" s="11"/>
    </row>
    <row r="5033">
      <c r="A5033" s="11"/>
    </row>
    <row r="5034">
      <c r="A5034" s="11"/>
    </row>
    <row r="5035">
      <c r="A5035" s="11"/>
    </row>
    <row r="5036">
      <c r="A5036" s="11"/>
    </row>
    <row r="5037">
      <c r="A5037" s="11"/>
    </row>
    <row r="5038">
      <c r="A5038" s="11"/>
    </row>
    <row r="5039">
      <c r="A5039" s="11"/>
    </row>
    <row r="5040">
      <c r="A5040" s="11"/>
    </row>
    <row r="5041">
      <c r="A5041" s="11"/>
    </row>
    <row r="5042">
      <c r="A5042" s="11"/>
    </row>
    <row r="5043">
      <c r="A5043" s="11"/>
    </row>
    <row r="5044">
      <c r="A5044" s="11"/>
    </row>
    <row r="5045">
      <c r="A5045" s="11"/>
    </row>
    <row r="5046">
      <c r="A5046" s="11"/>
    </row>
    <row r="5047">
      <c r="A5047" s="11"/>
    </row>
    <row r="5048">
      <c r="A5048" s="11"/>
    </row>
    <row r="5049">
      <c r="A5049" s="11"/>
    </row>
    <row r="5050">
      <c r="A5050" s="11"/>
    </row>
    <row r="5051">
      <c r="A5051" s="11"/>
    </row>
    <row r="5052">
      <c r="A5052" s="11"/>
    </row>
    <row r="5053">
      <c r="A5053" s="11"/>
    </row>
    <row r="5054">
      <c r="A5054" s="11"/>
    </row>
    <row r="5055">
      <c r="A5055" s="11"/>
    </row>
    <row r="5056">
      <c r="A5056" s="11"/>
    </row>
    <row r="5057">
      <c r="A5057" s="11"/>
    </row>
    <row r="5058">
      <c r="A5058" s="11"/>
    </row>
    <row r="5059">
      <c r="A5059" s="11"/>
    </row>
    <row r="5060">
      <c r="A5060" s="11"/>
    </row>
    <row r="5061">
      <c r="A5061" s="11"/>
    </row>
    <row r="5062">
      <c r="A5062" s="11"/>
    </row>
    <row r="5063">
      <c r="A5063" s="11"/>
    </row>
    <row r="5064">
      <c r="A5064" s="11"/>
    </row>
    <row r="5065">
      <c r="A5065" s="11"/>
    </row>
    <row r="5066">
      <c r="A5066" s="11"/>
    </row>
    <row r="5067">
      <c r="A5067" s="11"/>
    </row>
    <row r="5068">
      <c r="A5068" s="11"/>
    </row>
    <row r="5069">
      <c r="A5069" s="11"/>
    </row>
    <row r="5070">
      <c r="A5070" s="11"/>
    </row>
    <row r="5071">
      <c r="A5071" s="11"/>
    </row>
    <row r="5072">
      <c r="A5072" s="11"/>
    </row>
    <row r="5073">
      <c r="A5073" s="11"/>
    </row>
    <row r="5074">
      <c r="A5074" s="11"/>
    </row>
    <row r="5075">
      <c r="A5075" s="11"/>
    </row>
    <row r="5076">
      <c r="A5076" s="11"/>
    </row>
    <row r="5077">
      <c r="A5077" s="11"/>
    </row>
    <row r="5078">
      <c r="A5078" s="11"/>
    </row>
    <row r="5079">
      <c r="A5079" s="11"/>
    </row>
    <row r="5080">
      <c r="A5080" s="11"/>
    </row>
    <row r="5081">
      <c r="A5081" s="11"/>
    </row>
    <row r="5082">
      <c r="A5082" s="11"/>
    </row>
    <row r="5083">
      <c r="A5083" s="11"/>
    </row>
    <row r="5084">
      <c r="A5084" s="11"/>
    </row>
    <row r="5085">
      <c r="A5085" s="11"/>
    </row>
    <row r="5086">
      <c r="A5086" s="11"/>
    </row>
    <row r="5087">
      <c r="A5087" s="11"/>
    </row>
    <row r="5088">
      <c r="A5088" s="11"/>
    </row>
    <row r="5089">
      <c r="A5089" s="11"/>
    </row>
    <row r="5090">
      <c r="A5090" s="11"/>
    </row>
    <row r="5091">
      <c r="A5091" s="11"/>
    </row>
    <row r="5092">
      <c r="A5092" s="11"/>
    </row>
    <row r="5093">
      <c r="A5093" s="11"/>
    </row>
    <row r="5094">
      <c r="A5094" s="11"/>
    </row>
    <row r="5095">
      <c r="A5095" s="11"/>
    </row>
    <row r="5096">
      <c r="A5096" s="11"/>
    </row>
    <row r="5097">
      <c r="A5097" s="11"/>
    </row>
    <row r="5098">
      <c r="A5098" s="11"/>
    </row>
    <row r="5099">
      <c r="A5099" s="11"/>
    </row>
    <row r="5100">
      <c r="A5100" s="11"/>
    </row>
    <row r="5101">
      <c r="A5101" s="11"/>
    </row>
    <row r="5102">
      <c r="A5102" s="11"/>
    </row>
    <row r="5103">
      <c r="A5103" s="11"/>
    </row>
    <row r="5104">
      <c r="A5104" s="11"/>
    </row>
    <row r="5105">
      <c r="A5105" s="11"/>
    </row>
    <row r="5106">
      <c r="A5106" s="11"/>
    </row>
    <row r="5107">
      <c r="A5107" s="11"/>
    </row>
    <row r="5108">
      <c r="A5108" s="11"/>
    </row>
    <row r="5109">
      <c r="A5109" s="11"/>
    </row>
    <row r="5110">
      <c r="A5110" s="11"/>
    </row>
    <row r="5111">
      <c r="A5111" s="11"/>
    </row>
    <row r="5112">
      <c r="A5112" s="11"/>
    </row>
    <row r="5113">
      <c r="A5113" s="11"/>
    </row>
    <row r="5114">
      <c r="A5114" s="11"/>
    </row>
    <row r="5115">
      <c r="A5115" s="11"/>
    </row>
    <row r="5116">
      <c r="A5116" s="11"/>
    </row>
    <row r="5117">
      <c r="A5117" s="11"/>
    </row>
    <row r="5118">
      <c r="A5118" s="11"/>
    </row>
    <row r="5119">
      <c r="A5119" s="11"/>
    </row>
    <row r="5120">
      <c r="A5120" s="11"/>
    </row>
    <row r="5121">
      <c r="A5121" s="11"/>
    </row>
    <row r="5122">
      <c r="A5122" s="11"/>
    </row>
    <row r="5123">
      <c r="A5123" s="11"/>
    </row>
    <row r="5124">
      <c r="A5124" s="11"/>
    </row>
    <row r="5125">
      <c r="A5125" s="11"/>
    </row>
    <row r="5126">
      <c r="A5126" s="11"/>
    </row>
    <row r="5127">
      <c r="A5127" s="11"/>
    </row>
    <row r="5128">
      <c r="A5128" s="11"/>
    </row>
    <row r="5129">
      <c r="A5129" s="11"/>
    </row>
    <row r="5130">
      <c r="A5130" s="11"/>
    </row>
    <row r="5131">
      <c r="A5131" s="11"/>
    </row>
    <row r="5132">
      <c r="A5132" s="11"/>
    </row>
    <row r="5133">
      <c r="A5133" s="11"/>
    </row>
    <row r="5134">
      <c r="A5134" s="11"/>
    </row>
    <row r="5135">
      <c r="A5135" s="11"/>
    </row>
    <row r="5136">
      <c r="A5136" s="11"/>
    </row>
    <row r="5137">
      <c r="A5137" s="11"/>
    </row>
    <row r="5138">
      <c r="A5138" s="11"/>
    </row>
    <row r="5139">
      <c r="A5139" s="11"/>
    </row>
    <row r="5140">
      <c r="A5140" s="11"/>
    </row>
    <row r="5141">
      <c r="A5141" s="11"/>
    </row>
    <row r="5142">
      <c r="A5142" s="11"/>
    </row>
    <row r="5143">
      <c r="A5143" s="11"/>
    </row>
    <row r="5144">
      <c r="A5144" s="11"/>
    </row>
    <row r="5145">
      <c r="A5145" s="11"/>
    </row>
    <row r="5146">
      <c r="A5146" s="11"/>
    </row>
    <row r="5147">
      <c r="A5147" s="11"/>
    </row>
    <row r="5148">
      <c r="A5148" s="11"/>
    </row>
    <row r="5149">
      <c r="A5149" s="11"/>
    </row>
    <row r="5150">
      <c r="A5150" s="11"/>
    </row>
    <row r="5151">
      <c r="A5151" s="11"/>
    </row>
    <row r="5152">
      <c r="A5152" s="11"/>
    </row>
    <row r="5153">
      <c r="A5153" s="11"/>
    </row>
    <row r="5154">
      <c r="A5154" s="11"/>
    </row>
    <row r="5155">
      <c r="A5155" s="11"/>
    </row>
    <row r="5156">
      <c r="A5156" s="11"/>
    </row>
    <row r="5157">
      <c r="A5157" s="11"/>
    </row>
    <row r="5158">
      <c r="A5158" s="11"/>
    </row>
    <row r="5159">
      <c r="A5159" s="11"/>
    </row>
    <row r="5160">
      <c r="A5160" s="11"/>
    </row>
    <row r="5161">
      <c r="A5161" s="11"/>
    </row>
    <row r="5162">
      <c r="A5162" s="11"/>
    </row>
    <row r="5163">
      <c r="A5163" s="11"/>
    </row>
    <row r="5164">
      <c r="A5164" s="11"/>
    </row>
    <row r="5165">
      <c r="A5165" s="11"/>
    </row>
    <row r="5166">
      <c r="A5166" s="11"/>
    </row>
    <row r="5167">
      <c r="A5167" s="11"/>
    </row>
    <row r="5168">
      <c r="A5168" s="11"/>
    </row>
    <row r="5169">
      <c r="A5169" s="11"/>
    </row>
    <row r="5170">
      <c r="A5170" s="11"/>
    </row>
    <row r="5171">
      <c r="A5171" s="11"/>
    </row>
    <row r="5172">
      <c r="A5172" s="11"/>
    </row>
    <row r="5173">
      <c r="A5173" s="11"/>
    </row>
    <row r="5174">
      <c r="A5174" s="11"/>
    </row>
    <row r="5175">
      <c r="A5175" s="11"/>
    </row>
    <row r="5176">
      <c r="A5176" s="11"/>
    </row>
    <row r="5177">
      <c r="A5177" s="11"/>
    </row>
    <row r="5178">
      <c r="A5178" s="11"/>
    </row>
    <row r="5179">
      <c r="A5179" s="11"/>
    </row>
    <row r="5180">
      <c r="A5180" s="11"/>
    </row>
    <row r="5181">
      <c r="A5181" s="11"/>
    </row>
    <row r="5182">
      <c r="A5182" s="11"/>
    </row>
    <row r="5183">
      <c r="A5183" s="11"/>
    </row>
    <row r="5184">
      <c r="A5184" s="11"/>
    </row>
    <row r="5185">
      <c r="A5185" s="11"/>
    </row>
    <row r="5186">
      <c r="A5186" s="11"/>
    </row>
    <row r="5187">
      <c r="A5187" s="11"/>
    </row>
    <row r="5188">
      <c r="A5188" s="11"/>
    </row>
    <row r="5189">
      <c r="A5189" s="11"/>
    </row>
    <row r="5190">
      <c r="A5190" s="11"/>
    </row>
    <row r="5191">
      <c r="A5191" s="11"/>
    </row>
    <row r="5192">
      <c r="A5192" s="11"/>
    </row>
    <row r="5193">
      <c r="A5193" s="11"/>
    </row>
    <row r="5194">
      <c r="A5194" s="11"/>
    </row>
    <row r="5195">
      <c r="A5195" s="11"/>
    </row>
    <row r="5196">
      <c r="A5196" s="11"/>
    </row>
    <row r="5197">
      <c r="A5197" s="11"/>
    </row>
    <row r="5198">
      <c r="A5198" s="11"/>
    </row>
    <row r="5199">
      <c r="A5199" s="11"/>
    </row>
    <row r="5200">
      <c r="A5200" s="11"/>
    </row>
    <row r="5201">
      <c r="A5201" s="11"/>
    </row>
    <row r="5202">
      <c r="A5202" s="11"/>
    </row>
    <row r="5203">
      <c r="A5203" s="11"/>
    </row>
    <row r="5204">
      <c r="A5204" s="11"/>
    </row>
    <row r="5205">
      <c r="A5205" s="11"/>
    </row>
    <row r="5206">
      <c r="A5206" s="11"/>
    </row>
    <row r="5207">
      <c r="A5207" s="11"/>
    </row>
    <row r="5208">
      <c r="A5208" s="11"/>
    </row>
    <row r="5209">
      <c r="A5209" s="11"/>
    </row>
    <row r="5210">
      <c r="A5210" s="11"/>
    </row>
    <row r="5211">
      <c r="A5211" s="11"/>
    </row>
    <row r="5212">
      <c r="A5212" s="11"/>
    </row>
    <row r="5213">
      <c r="A5213" s="11"/>
    </row>
    <row r="5214">
      <c r="A5214" s="11"/>
    </row>
    <row r="5215">
      <c r="A5215" s="11"/>
    </row>
    <row r="5216">
      <c r="A5216" s="11"/>
    </row>
    <row r="5217">
      <c r="A5217" s="11"/>
    </row>
    <row r="5218">
      <c r="A5218" s="11"/>
    </row>
    <row r="5219">
      <c r="A5219" s="11"/>
    </row>
    <row r="5220">
      <c r="A5220" s="11"/>
    </row>
    <row r="5221">
      <c r="A5221" s="11"/>
    </row>
    <row r="5222">
      <c r="A5222" s="11"/>
    </row>
    <row r="5223">
      <c r="A5223" s="11"/>
    </row>
    <row r="5224">
      <c r="A5224" s="11"/>
    </row>
    <row r="5225">
      <c r="A5225" s="11"/>
    </row>
    <row r="5226">
      <c r="A5226" s="11"/>
    </row>
    <row r="5227">
      <c r="A5227" s="11"/>
    </row>
    <row r="5228">
      <c r="A5228" s="11"/>
    </row>
    <row r="5229">
      <c r="A5229" s="11"/>
    </row>
    <row r="5230">
      <c r="A5230" s="11"/>
    </row>
    <row r="5231">
      <c r="A5231" s="11"/>
    </row>
    <row r="5232">
      <c r="A5232" s="11"/>
    </row>
    <row r="5233">
      <c r="A5233" s="11"/>
    </row>
    <row r="5234">
      <c r="A5234" s="11"/>
    </row>
    <row r="5235">
      <c r="A5235" s="11"/>
    </row>
    <row r="5236">
      <c r="A5236" s="11"/>
    </row>
    <row r="5237">
      <c r="A5237" s="11"/>
    </row>
    <row r="5238">
      <c r="A5238" s="11"/>
    </row>
    <row r="5239">
      <c r="A5239" s="11"/>
    </row>
    <row r="5240">
      <c r="A5240" s="11"/>
    </row>
    <row r="5241">
      <c r="A5241" s="11"/>
    </row>
    <row r="5242">
      <c r="A5242" s="11"/>
    </row>
    <row r="5243">
      <c r="A5243" s="11"/>
    </row>
    <row r="5244">
      <c r="A5244" s="11"/>
    </row>
    <row r="5245">
      <c r="A5245" s="11"/>
    </row>
    <row r="5246">
      <c r="A5246" s="11"/>
    </row>
    <row r="5247">
      <c r="A5247" s="11"/>
    </row>
    <row r="5248">
      <c r="A5248" s="11"/>
    </row>
    <row r="5249">
      <c r="A5249" s="11"/>
    </row>
    <row r="5250">
      <c r="A5250" s="11"/>
    </row>
    <row r="5251">
      <c r="A5251" s="11"/>
    </row>
    <row r="5252">
      <c r="A5252" s="11"/>
    </row>
    <row r="5253">
      <c r="A5253" s="11"/>
    </row>
    <row r="5254">
      <c r="A5254" s="11"/>
    </row>
    <row r="5255">
      <c r="A5255" s="11"/>
    </row>
    <row r="5256">
      <c r="A5256" s="11"/>
    </row>
    <row r="5257">
      <c r="A5257" s="11"/>
    </row>
    <row r="5258">
      <c r="A5258" s="11"/>
    </row>
    <row r="5259">
      <c r="A5259" s="11"/>
    </row>
    <row r="5260">
      <c r="A5260" s="11"/>
    </row>
    <row r="5261">
      <c r="A5261" s="11"/>
    </row>
    <row r="5262">
      <c r="A5262" s="11"/>
    </row>
    <row r="5263">
      <c r="A5263" s="11"/>
    </row>
    <row r="5264">
      <c r="A5264" s="11"/>
    </row>
    <row r="5265">
      <c r="A5265" s="11"/>
    </row>
    <row r="5266">
      <c r="A5266" s="11"/>
    </row>
    <row r="5267">
      <c r="A5267" s="11"/>
    </row>
    <row r="5268">
      <c r="A5268" s="11"/>
    </row>
    <row r="5269">
      <c r="A5269" s="11"/>
    </row>
    <row r="5270">
      <c r="A5270" s="11"/>
    </row>
    <row r="5271">
      <c r="A5271" s="11"/>
    </row>
    <row r="5272">
      <c r="A5272" s="11"/>
    </row>
    <row r="5273">
      <c r="A5273" s="11"/>
    </row>
    <row r="5274">
      <c r="A5274" s="11"/>
    </row>
    <row r="5275">
      <c r="A5275" s="11"/>
    </row>
    <row r="5276">
      <c r="A5276" s="11"/>
    </row>
    <row r="5277">
      <c r="A5277" s="11"/>
    </row>
    <row r="5278">
      <c r="A5278" s="11"/>
    </row>
    <row r="5279">
      <c r="A5279" s="11"/>
    </row>
    <row r="5280">
      <c r="A5280" s="11"/>
    </row>
    <row r="5281">
      <c r="A5281" s="11"/>
    </row>
    <row r="5282">
      <c r="A5282" s="11"/>
    </row>
    <row r="5283">
      <c r="A5283" s="11"/>
    </row>
    <row r="5284">
      <c r="A5284" s="11"/>
    </row>
    <row r="5285">
      <c r="A5285" s="11"/>
    </row>
    <row r="5286">
      <c r="A5286" s="11"/>
    </row>
    <row r="5287">
      <c r="A5287" s="11"/>
    </row>
    <row r="5288">
      <c r="A5288" s="11"/>
    </row>
    <row r="5289">
      <c r="A5289" s="11"/>
    </row>
    <row r="5290">
      <c r="A5290" s="11"/>
    </row>
    <row r="5291">
      <c r="A5291" s="11"/>
    </row>
    <row r="5292">
      <c r="A5292" s="11"/>
    </row>
    <row r="5293">
      <c r="A5293" s="11"/>
    </row>
    <row r="5294">
      <c r="A5294" s="11"/>
    </row>
    <row r="5295">
      <c r="A5295" s="11"/>
    </row>
    <row r="5296">
      <c r="A5296" s="11"/>
    </row>
    <row r="5297">
      <c r="A5297" s="11"/>
    </row>
    <row r="5298">
      <c r="A5298" s="11"/>
    </row>
    <row r="5299">
      <c r="A5299" s="11"/>
    </row>
    <row r="5300">
      <c r="A5300" s="11"/>
    </row>
    <row r="5301">
      <c r="A5301" s="11"/>
    </row>
    <row r="5302">
      <c r="A5302" s="11"/>
    </row>
    <row r="5303">
      <c r="A5303" s="11"/>
    </row>
    <row r="5304">
      <c r="A5304" s="11"/>
    </row>
    <row r="5305">
      <c r="A5305" s="11"/>
    </row>
    <row r="5306">
      <c r="A5306" s="11"/>
    </row>
    <row r="5307">
      <c r="A5307" s="11"/>
    </row>
    <row r="5308">
      <c r="A5308" s="11"/>
    </row>
    <row r="5309">
      <c r="A5309" s="11"/>
    </row>
    <row r="5310">
      <c r="A5310" s="11"/>
    </row>
    <row r="5311">
      <c r="A5311" s="11"/>
    </row>
    <row r="5312">
      <c r="A5312" s="11"/>
    </row>
    <row r="5313">
      <c r="A5313" s="11"/>
    </row>
    <row r="5314">
      <c r="A5314" s="11"/>
    </row>
    <row r="5315">
      <c r="A5315" s="11"/>
    </row>
    <row r="5316">
      <c r="A5316" s="11"/>
    </row>
    <row r="5317">
      <c r="A5317" s="11"/>
    </row>
    <row r="5318">
      <c r="A5318" s="11"/>
    </row>
    <row r="5319">
      <c r="A5319" s="11"/>
    </row>
    <row r="5320">
      <c r="A5320" s="11"/>
    </row>
    <row r="5321">
      <c r="A5321" s="11"/>
    </row>
    <row r="5322">
      <c r="A5322" s="11"/>
    </row>
    <row r="5323">
      <c r="A5323" s="11"/>
    </row>
    <row r="5324">
      <c r="A5324" s="11"/>
    </row>
    <row r="5325">
      <c r="A5325" s="11"/>
    </row>
    <row r="5326">
      <c r="A5326" s="11"/>
    </row>
    <row r="5327">
      <c r="A5327" s="11"/>
    </row>
    <row r="5328">
      <c r="A5328" s="11"/>
    </row>
    <row r="5329">
      <c r="A5329" s="11"/>
    </row>
    <row r="5330">
      <c r="A5330" s="11"/>
    </row>
    <row r="5331">
      <c r="A5331" s="11"/>
    </row>
    <row r="5332">
      <c r="A5332" s="11"/>
    </row>
    <row r="5333">
      <c r="A5333" s="11"/>
    </row>
    <row r="5334">
      <c r="A5334" s="11"/>
    </row>
    <row r="5335">
      <c r="A5335" s="11"/>
    </row>
    <row r="5336">
      <c r="A5336" s="11"/>
    </row>
    <row r="5337">
      <c r="A5337" s="11"/>
    </row>
    <row r="5338">
      <c r="A5338" s="11"/>
    </row>
    <row r="5339">
      <c r="A5339" s="11"/>
    </row>
    <row r="5340">
      <c r="A5340" s="11"/>
    </row>
    <row r="5341">
      <c r="A5341" s="11"/>
    </row>
    <row r="5342">
      <c r="A5342" s="11"/>
    </row>
    <row r="5343">
      <c r="A5343" s="11"/>
    </row>
    <row r="5344">
      <c r="A5344" s="11"/>
    </row>
    <row r="5345">
      <c r="A5345" s="11"/>
    </row>
    <row r="5346">
      <c r="A5346" s="11"/>
    </row>
    <row r="5347">
      <c r="A5347" s="11"/>
    </row>
    <row r="5348">
      <c r="A5348" s="11"/>
    </row>
    <row r="5349">
      <c r="A5349" s="11"/>
    </row>
    <row r="5350">
      <c r="A5350" s="11"/>
    </row>
    <row r="5351">
      <c r="A5351" s="11"/>
    </row>
    <row r="5352">
      <c r="A5352" s="11"/>
    </row>
    <row r="5353">
      <c r="A5353" s="11"/>
    </row>
    <row r="5354">
      <c r="A5354" s="11"/>
    </row>
    <row r="5355">
      <c r="A5355" s="11"/>
    </row>
    <row r="5356">
      <c r="A5356" s="11"/>
    </row>
    <row r="5357">
      <c r="A5357" s="11"/>
    </row>
    <row r="5358">
      <c r="A5358" s="11"/>
    </row>
    <row r="5359">
      <c r="A5359" s="11"/>
    </row>
    <row r="5360">
      <c r="A5360" s="11"/>
    </row>
    <row r="5361">
      <c r="A5361" s="11"/>
    </row>
    <row r="5362">
      <c r="A5362" s="11"/>
    </row>
    <row r="5363">
      <c r="A5363" s="11"/>
    </row>
    <row r="5364">
      <c r="A5364" s="11"/>
    </row>
    <row r="5365">
      <c r="A5365" s="11"/>
    </row>
    <row r="5366">
      <c r="A5366" s="11"/>
    </row>
    <row r="5367">
      <c r="A5367" s="11"/>
    </row>
    <row r="5368">
      <c r="A5368" s="11"/>
    </row>
    <row r="5369">
      <c r="A5369" s="11"/>
    </row>
    <row r="5370">
      <c r="A5370" s="11"/>
    </row>
    <row r="5371">
      <c r="A5371" s="11"/>
    </row>
    <row r="5372">
      <c r="A5372" s="11"/>
    </row>
    <row r="5373">
      <c r="A5373" s="11"/>
    </row>
    <row r="5374">
      <c r="A5374" s="11"/>
    </row>
    <row r="5375">
      <c r="A5375" s="11"/>
    </row>
    <row r="5376">
      <c r="A5376" s="11"/>
    </row>
    <row r="5377">
      <c r="A5377" s="11"/>
    </row>
    <row r="5378">
      <c r="A5378" s="11"/>
    </row>
    <row r="5379">
      <c r="A5379" s="11"/>
    </row>
    <row r="5380">
      <c r="A5380" s="11"/>
    </row>
    <row r="5381">
      <c r="A5381" s="11"/>
    </row>
    <row r="5382">
      <c r="A5382" s="11"/>
    </row>
    <row r="5383">
      <c r="A5383" s="11"/>
    </row>
    <row r="5384">
      <c r="A5384" s="11"/>
    </row>
    <row r="5385">
      <c r="A5385" s="11"/>
    </row>
    <row r="5386">
      <c r="A5386" s="11"/>
    </row>
    <row r="5387">
      <c r="A5387" s="11"/>
    </row>
    <row r="5388">
      <c r="A5388" s="11"/>
    </row>
    <row r="5389">
      <c r="A5389" s="11"/>
    </row>
    <row r="5390">
      <c r="A5390" s="11"/>
    </row>
    <row r="5391">
      <c r="A5391" s="11"/>
    </row>
    <row r="5392">
      <c r="A5392" s="11"/>
    </row>
    <row r="5393">
      <c r="A5393" s="11"/>
    </row>
    <row r="5394">
      <c r="A5394" s="11"/>
    </row>
    <row r="5395">
      <c r="A5395" s="11"/>
    </row>
    <row r="5396">
      <c r="A5396" s="11"/>
    </row>
    <row r="5397">
      <c r="A5397" s="11"/>
    </row>
    <row r="5398">
      <c r="A5398" s="11"/>
    </row>
    <row r="5399">
      <c r="A5399" s="11"/>
    </row>
    <row r="5400">
      <c r="A5400" s="11"/>
    </row>
    <row r="5401">
      <c r="A5401" s="11"/>
    </row>
    <row r="5402">
      <c r="A5402" s="11"/>
    </row>
    <row r="5403">
      <c r="A5403" s="11"/>
    </row>
    <row r="5404">
      <c r="A5404" s="11"/>
    </row>
    <row r="5405">
      <c r="A5405" s="11"/>
    </row>
    <row r="5406">
      <c r="A5406" s="11"/>
    </row>
    <row r="5407">
      <c r="A5407" s="11"/>
    </row>
    <row r="5408">
      <c r="A5408" s="11"/>
    </row>
    <row r="5409">
      <c r="A5409" s="11"/>
    </row>
    <row r="5410">
      <c r="A5410" s="11"/>
    </row>
    <row r="5411">
      <c r="A5411" s="11"/>
    </row>
    <row r="5412">
      <c r="A5412" s="11"/>
    </row>
    <row r="5413">
      <c r="A5413" s="11"/>
    </row>
    <row r="5414">
      <c r="A5414" s="11"/>
    </row>
    <row r="5415">
      <c r="A5415" s="11"/>
    </row>
    <row r="5416">
      <c r="A5416" s="11"/>
    </row>
    <row r="5417">
      <c r="A5417" s="11"/>
    </row>
    <row r="5418">
      <c r="A5418" s="11"/>
    </row>
    <row r="5419">
      <c r="A5419" s="11"/>
    </row>
    <row r="5420">
      <c r="A5420" s="11"/>
    </row>
    <row r="5421">
      <c r="A5421" s="11"/>
    </row>
    <row r="5422">
      <c r="A5422" s="11"/>
    </row>
    <row r="5423">
      <c r="A5423" s="11"/>
    </row>
    <row r="5424">
      <c r="A5424" s="11"/>
    </row>
    <row r="5425">
      <c r="A5425" s="11"/>
    </row>
    <row r="5426">
      <c r="A5426" s="11"/>
    </row>
    <row r="5427">
      <c r="A5427" s="11"/>
    </row>
    <row r="5428">
      <c r="A5428" s="11"/>
    </row>
    <row r="5429">
      <c r="A5429" s="11"/>
    </row>
    <row r="5430">
      <c r="A5430" s="11"/>
    </row>
    <row r="5431">
      <c r="A5431" s="11"/>
    </row>
    <row r="5432">
      <c r="A5432" s="11"/>
    </row>
    <row r="5433">
      <c r="A5433" s="11"/>
    </row>
    <row r="5434">
      <c r="A5434" s="11"/>
    </row>
    <row r="5435">
      <c r="A5435" s="11"/>
    </row>
    <row r="5436">
      <c r="A5436" s="11"/>
    </row>
    <row r="5437">
      <c r="A5437" s="11"/>
    </row>
    <row r="5438">
      <c r="A5438" s="11"/>
    </row>
    <row r="5439">
      <c r="A5439" s="11"/>
    </row>
    <row r="5440">
      <c r="A5440" s="11"/>
    </row>
    <row r="5441">
      <c r="A5441" s="11"/>
    </row>
    <row r="5442">
      <c r="A5442" s="11"/>
    </row>
    <row r="5443">
      <c r="A5443" s="11"/>
    </row>
    <row r="5444">
      <c r="A5444" s="11"/>
    </row>
    <row r="5445">
      <c r="A5445" s="11"/>
    </row>
    <row r="5446">
      <c r="A5446" s="11"/>
    </row>
    <row r="5447">
      <c r="A5447" s="11"/>
    </row>
    <row r="5448">
      <c r="A5448" s="11"/>
    </row>
    <row r="5449">
      <c r="A5449" s="11"/>
    </row>
    <row r="5450">
      <c r="A5450" s="11"/>
    </row>
    <row r="5451">
      <c r="A5451" s="11"/>
    </row>
    <row r="5452">
      <c r="A5452" s="11"/>
    </row>
    <row r="5453">
      <c r="A5453" s="11"/>
    </row>
    <row r="5454">
      <c r="A5454" s="11"/>
    </row>
    <row r="5455">
      <c r="A5455" s="11"/>
    </row>
    <row r="5456">
      <c r="A5456" s="11"/>
    </row>
    <row r="5457">
      <c r="A5457" s="11"/>
    </row>
    <row r="5458">
      <c r="A5458" s="11"/>
    </row>
    <row r="5459">
      <c r="A5459" s="11"/>
    </row>
    <row r="5460">
      <c r="A5460" s="11"/>
    </row>
    <row r="5461">
      <c r="A5461" s="11"/>
    </row>
    <row r="5462">
      <c r="A5462" s="11"/>
    </row>
    <row r="5463">
      <c r="A5463" s="11"/>
    </row>
    <row r="5464">
      <c r="A5464" s="11"/>
    </row>
    <row r="5465">
      <c r="A5465" s="11"/>
    </row>
    <row r="5466">
      <c r="A5466" s="11"/>
    </row>
    <row r="5467">
      <c r="A5467" s="11"/>
    </row>
    <row r="5468">
      <c r="A5468" s="11"/>
    </row>
    <row r="5469">
      <c r="A5469" s="11"/>
    </row>
    <row r="5470">
      <c r="A5470" s="11"/>
    </row>
    <row r="5471">
      <c r="A5471" s="11"/>
    </row>
    <row r="5472">
      <c r="A5472" s="11"/>
    </row>
    <row r="5473">
      <c r="A5473" s="11"/>
    </row>
    <row r="5474">
      <c r="A5474" s="11"/>
    </row>
    <row r="5475">
      <c r="A5475" s="11"/>
    </row>
    <row r="5476">
      <c r="A5476" s="11"/>
    </row>
    <row r="5477">
      <c r="A5477" s="11"/>
    </row>
    <row r="5478">
      <c r="A5478" s="11"/>
    </row>
    <row r="5479">
      <c r="A5479" s="11"/>
    </row>
    <row r="5480">
      <c r="A5480" s="11"/>
    </row>
    <row r="5481">
      <c r="A5481" s="11"/>
    </row>
    <row r="5482">
      <c r="A5482" s="11"/>
    </row>
    <row r="5483">
      <c r="A5483" s="11"/>
    </row>
    <row r="5484">
      <c r="A5484" s="11"/>
    </row>
    <row r="5485">
      <c r="A5485" s="11"/>
    </row>
    <row r="5486">
      <c r="A5486" s="11"/>
    </row>
    <row r="5487">
      <c r="A5487" s="11"/>
    </row>
    <row r="5488">
      <c r="A5488" s="11"/>
    </row>
    <row r="5489">
      <c r="A5489" s="11"/>
    </row>
    <row r="5490">
      <c r="A5490" s="11"/>
    </row>
    <row r="5491">
      <c r="A5491" s="11"/>
    </row>
    <row r="5492">
      <c r="A5492" s="11"/>
    </row>
    <row r="5493">
      <c r="A5493" s="11"/>
    </row>
    <row r="5494">
      <c r="A5494" s="11"/>
    </row>
    <row r="5495">
      <c r="A5495" s="11"/>
    </row>
    <row r="5496">
      <c r="A5496" s="11"/>
    </row>
    <row r="5497">
      <c r="A5497" s="11"/>
    </row>
    <row r="5498">
      <c r="A5498" s="11"/>
    </row>
    <row r="5499">
      <c r="A5499" s="11"/>
    </row>
    <row r="5500">
      <c r="A5500" s="11"/>
    </row>
    <row r="5501">
      <c r="A5501" s="11"/>
    </row>
    <row r="5502">
      <c r="A5502" s="11"/>
    </row>
    <row r="5503">
      <c r="A5503" s="11"/>
    </row>
    <row r="5504">
      <c r="A5504" s="11"/>
    </row>
    <row r="5505">
      <c r="A5505" s="11"/>
    </row>
    <row r="5506">
      <c r="A5506" s="11"/>
    </row>
    <row r="5507">
      <c r="A5507" s="11"/>
    </row>
    <row r="5508">
      <c r="A5508" s="11"/>
    </row>
    <row r="5509">
      <c r="A5509" s="11"/>
    </row>
    <row r="5510">
      <c r="A5510" s="11"/>
    </row>
    <row r="5511">
      <c r="A5511" s="11"/>
    </row>
    <row r="5512">
      <c r="A5512" s="11"/>
    </row>
    <row r="5513">
      <c r="A5513" s="11"/>
    </row>
    <row r="5514">
      <c r="A5514" s="11"/>
    </row>
    <row r="5515">
      <c r="A5515" s="11"/>
    </row>
    <row r="5516">
      <c r="A5516" s="11"/>
    </row>
    <row r="5517">
      <c r="A5517" s="11"/>
    </row>
    <row r="5518">
      <c r="A5518" s="11"/>
    </row>
    <row r="5519">
      <c r="A5519" s="11"/>
    </row>
    <row r="5520">
      <c r="A5520" s="11"/>
    </row>
    <row r="5521">
      <c r="A5521" s="11"/>
    </row>
    <row r="5522">
      <c r="A5522" s="11"/>
    </row>
    <row r="5523">
      <c r="A5523" s="11"/>
    </row>
    <row r="5524">
      <c r="A5524" s="11"/>
    </row>
    <row r="5525">
      <c r="A5525" s="11"/>
    </row>
    <row r="5526">
      <c r="A5526" s="11"/>
    </row>
    <row r="5527">
      <c r="A5527" s="11"/>
    </row>
    <row r="5528">
      <c r="A5528" s="11"/>
    </row>
    <row r="5529">
      <c r="A5529" s="11"/>
    </row>
    <row r="5530">
      <c r="A5530" s="11"/>
    </row>
    <row r="5531">
      <c r="A5531" s="11"/>
    </row>
    <row r="5532">
      <c r="A5532" s="11"/>
    </row>
    <row r="5533">
      <c r="A5533" s="11"/>
    </row>
    <row r="5534">
      <c r="A5534" s="11"/>
    </row>
    <row r="5535">
      <c r="A5535" s="11"/>
    </row>
    <row r="5536">
      <c r="A5536" s="11"/>
    </row>
    <row r="5537">
      <c r="A5537" s="11"/>
    </row>
    <row r="5538">
      <c r="A5538" s="11"/>
    </row>
    <row r="5539">
      <c r="A5539" s="11"/>
    </row>
    <row r="5540">
      <c r="A5540" s="11"/>
    </row>
    <row r="5541">
      <c r="A5541" s="11"/>
    </row>
    <row r="5542">
      <c r="A5542" s="11"/>
    </row>
    <row r="5543">
      <c r="A5543" s="11"/>
    </row>
    <row r="5544">
      <c r="A5544" s="11"/>
    </row>
    <row r="5545">
      <c r="A5545" s="11"/>
    </row>
    <row r="5546">
      <c r="A5546" s="11"/>
    </row>
    <row r="5547">
      <c r="A5547" s="11"/>
    </row>
    <row r="5548">
      <c r="A5548" s="11"/>
    </row>
    <row r="5549">
      <c r="A5549" s="11"/>
    </row>
    <row r="5550">
      <c r="A5550" s="11"/>
    </row>
    <row r="5551">
      <c r="A5551" s="11"/>
    </row>
    <row r="5552">
      <c r="A5552" s="11"/>
    </row>
    <row r="5553">
      <c r="A5553" s="11"/>
    </row>
    <row r="5554">
      <c r="A5554" s="11"/>
    </row>
    <row r="5555">
      <c r="A5555" s="11"/>
    </row>
    <row r="5556">
      <c r="A5556" s="11"/>
    </row>
    <row r="5557">
      <c r="A5557" s="11"/>
    </row>
    <row r="5558">
      <c r="A5558" s="11"/>
    </row>
    <row r="5559">
      <c r="A5559" s="11"/>
    </row>
    <row r="5560">
      <c r="A5560" s="11"/>
    </row>
    <row r="5561">
      <c r="A5561" s="11"/>
    </row>
    <row r="5562">
      <c r="A5562" s="11"/>
    </row>
    <row r="5563">
      <c r="A5563" s="11"/>
    </row>
    <row r="5564">
      <c r="A5564" s="11"/>
    </row>
    <row r="5565">
      <c r="A5565" s="11"/>
    </row>
    <row r="5566">
      <c r="A5566" s="11"/>
    </row>
    <row r="5567">
      <c r="A5567" s="11"/>
    </row>
    <row r="5568">
      <c r="A5568" s="11"/>
    </row>
    <row r="5569">
      <c r="A5569" s="11"/>
    </row>
    <row r="5570">
      <c r="A5570" s="11"/>
    </row>
    <row r="5571">
      <c r="A5571" s="11"/>
    </row>
    <row r="5572">
      <c r="A5572" s="11"/>
    </row>
    <row r="5573">
      <c r="A5573" s="11"/>
    </row>
    <row r="5574">
      <c r="A5574" s="11"/>
    </row>
    <row r="5575">
      <c r="A5575" s="11"/>
    </row>
    <row r="5576">
      <c r="A5576" s="11"/>
    </row>
    <row r="5577">
      <c r="A5577" s="11"/>
    </row>
    <row r="5578">
      <c r="A5578" s="11"/>
    </row>
    <row r="5579">
      <c r="A5579" s="11"/>
    </row>
    <row r="5580">
      <c r="A5580" s="11"/>
    </row>
    <row r="5581">
      <c r="A5581" s="11"/>
    </row>
    <row r="5582">
      <c r="A5582" s="11"/>
    </row>
    <row r="5583">
      <c r="A5583" s="11"/>
    </row>
    <row r="5584">
      <c r="A5584" s="11"/>
    </row>
    <row r="5585">
      <c r="A5585" s="11"/>
    </row>
    <row r="5586">
      <c r="A5586" s="11"/>
    </row>
    <row r="5587">
      <c r="A5587" s="11"/>
    </row>
    <row r="5588">
      <c r="A5588" s="11"/>
    </row>
    <row r="5589">
      <c r="A5589" s="11"/>
    </row>
    <row r="5590">
      <c r="A5590" s="11"/>
    </row>
    <row r="5591">
      <c r="A5591" s="11"/>
    </row>
    <row r="5592">
      <c r="A5592" s="11"/>
    </row>
    <row r="5593">
      <c r="A5593" s="11"/>
    </row>
    <row r="5594">
      <c r="A5594" s="11"/>
    </row>
    <row r="5595">
      <c r="A5595" s="11"/>
    </row>
    <row r="5596">
      <c r="A5596" s="11"/>
    </row>
    <row r="5597">
      <c r="A5597" s="11"/>
    </row>
    <row r="5598">
      <c r="A5598" s="11"/>
    </row>
    <row r="5599">
      <c r="A5599" s="11"/>
    </row>
    <row r="5600">
      <c r="A5600" s="11"/>
    </row>
    <row r="5601">
      <c r="A5601" s="11"/>
    </row>
    <row r="5602">
      <c r="A5602" s="11"/>
    </row>
    <row r="5603">
      <c r="A5603" s="11"/>
    </row>
    <row r="5604">
      <c r="A5604" s="11"/>
    </row>
    <row r="5605">
      <c r="A5605" s="11"/>
    </row>
    <row r="5606">
      <c r="A5606" s="11"/>
    </row>
    <row r="5607">
      <c r="A5607" s="11"/>
    </row>
    <row r="5608">
      <c r="A5608" s="11"/>
    </row>
    <row r="5609">
      <c r="A5609" s="11"/>
    </row>
    <row r="5610">
      <c r="A5610" s="11"/>
    </row>
    <row r="5611">
      <c r="A5611" s="11"/>
    </row>
    <row r="5612">
      <c r="A5612" s="11"/>
    </row>
    <row r="5613">
      <c r="A5613" s="11"/>
    </row>
    <row r="5614">
      <c r="A5614" s="11"/>
    </row>
    <row r="5615">
      <c r="A5615" s="11"/>
    </row>
    <row r="5616">
      <c r="A5616" s="11"/>
    </row>
    <row r="5617">
      <c r="A5617" s="11"/>
    </row>
    <row r="5618">
      <c r="A5618" s="11"/>
    </row>
    <row r="5619">
      <c r="A5619" s="11"/>
    </row>
    <row r="5620">
      <c r="A5620" s="11"/>
    </row>
    <row r="5621">
      <c r="A5621" s="11"/>
    </row>
    <row r="5622">
      <c r="A5622" s="11"/>
    </row>
    <row r="5623">
      <c r="A5623" s="11"/>
    </row>
    <row r="5624">
      <c r="A5624" s="11"/>
    </row>
    <row r="5625">
      <c r="A5625" s="11"/>
    </row>
    <row r="5626">
      <c r="A5626" s="11"/>
    </row>
    <row r="5627">
      <c r="A5627" s="11"/>
    </row>
    <row r="5628">
      <c r="A5628" s="11"/>
    </row>
    <row r="5629">
      <c r="A5629" s="11"/>
    </row>
    <row r="5630">
      <c r="A5630" s="11"/>
    </row>
    <row r="5631">
      <c r="A5631" s="11"/>
    </row>
    <row r="5632">
      <c r="A5632" s="11"/>
    </row>
    <row r="5633">
      <c r="A5633" s="11"/>
    </row>
    <row r="5634">
      <c r="A5634" s="11"/>
    </row>
    <row r="5635">
      <c r="A5635" s="11"/>
    </row>
    <row r="5636">
      <c r="A5636" s="11"/>
    </row>
    <row r="5637">
      <c r="A5637" s="11"/>
    </row>
    <row r="5638">
      <c r="A5638" s="11"/>
    </row>
    <row r="5639">
      <c r="A5639" s="11"/>
    </row>
    <row r="5640">
      <c r="A5640" s="11"/>
    </row>
    <row r="5641">
      <c r="A5641" s="11"/>
    </row>
    <row r="5642">
      <c r="A5642" s="11"/>
    </row>
    <row r="5643">
      <c r="A5643" s="11"/>
    </row>
    <row r="5644">
      <c r="A5644" s="11"/>
    </row>
    <row r="5645">
      <c r="A5645" s="11"/>
    </row>
    <row r="5646">
      <c r="A5646" s="11"/>
    </row>
    <row r="5647">
      <c r="A5647" s="11"/>
    </row>
    <row r="5648">
      <c r="A5648" s="11"/>
    </row>
    <row r="5649">
      <c r="A5649" s="11"/>
    </row>
    <row r="5650">
      <c r="A5650" s="11"/>
    </row>
    <row r="5651">
      <c r="A5651" s="11"/>
    </row>
    <row r="5652">
      <c r="A5652" s="11"/>
    </row>
    <row r="5653">
      <c r="A5653" s="11"/>
    </row>
    <row r="5654">
      <c r="A5654" s="11"/>
    </row>
    <row r="5655">
      <c r="A5655" s="11"/>
    </row>
    <row r="5656">
      <c r="A5656" s="11"/>
    </row>
    <row r="5657">
      <c r="A5657" s="11"/>
    </row>
    <row r="5658">
      <c r="A5658" s="11"/>
    </row>
    <row r="5659">
      <c r="A5659" s="11"/>
    </row>
    <row r="5660">
      <c r="A5660" s="11"/>
    </row>
    <row r="5661">
      <c r="A5661" s="11"/>
    </row>
    <row r="5662">
      <c r="A5662" s="11"/>
    </row>
    <row r="5663">
      <c r="A5663" s="11"/>
    </row>
    <row r="5664">
      <c r="A5664" s="11"/>
    </row>
    <row r="5665">
      <c r="A5665" s="11"/>
    </row>
    <row r="5666">
      <c r="A5666" s="11"/>
    </row>
    <row r="5667">
      <c r="A5667" s="11"/>
    </row>
    <row r="5668">
      <c r="A5668" s="11"/>
    </row>
    <row r="5669">
      <c r="A5669" s="11"/>
    </row>
    <row r="5670">
      <c r="A5670" s="11"/>
    </row>
    <row r="5671">
      <c r="A5671" s="11"/>
    </row>
    <row r="5672">
      <c r="A5672" s="11"/>
    </row>
    <row r="5673">
      <c r="A5673" s="11"/>
    </row>
    <row r="5674">
      <c r="A5674" s="11"/>
    </row>
    <row r="5675">
      <c r="A5675" s="11"/>
    </row>
    <row r="5676">
      <c r="A5676" s="11"/>
    </row>
    <row r="5677">
      <c r="A5677" s="11"/>
    </row>
    <row r="5678">
      <c r="A5678" s="11"/>
    </row>
    <row r="5679">
      <c r="A5679" s="11"/>
    </row>
    <row r="5680">
      <c r="A5680" s="11"/>
    </row>
    <row r="5681">
      <c r="A5681" s="11"/>
    </row>
    <row r="5682">
      <c r="A5682" s="11"/>
    </row>
    <row r="5683">
      <c r="A5683" s="11"/>
    </row>
    <row r="5684">
      <c r="A5684" s="11"/>
    </row>
    <row r="5685">
      <c r="A5685" s="11"/>
    </row>
    <row r="5686">
      <c r="A5686" s="11"/>
    </row>
    <row r="5687">
      <c r="A5687" s="11"/>
    </row>
    <row r="5688">
      <c r="A5688" s="11"/>
    </row>
    <row r="5689">
      <c r="A5689" s="11"/>
    </row>
    <row r="5690">
      <c r="A5690" s="11"/>
    </row>
    <row r="5691">
      <c r="A5691" s="11"/>
    </row>
    <row r="5692">
      <c r="A5692" s="11"/>
    </row>
    <row r="5693">
      <c r="A5693" s="11"/>
    </row>
    <row r="5694">
      <c r="A5694" s="11"/>
    </row>
    <row r="5695">
      <c r="A5695" s="11"/>
    </row>
    <row r="5696">
      <c r="A5696" s="11"/>
    </row>
    <row r="5697">
      <c r="A5697" s="11"/>
    </row>
    <row r="5698">
      <c r="A5698" s="11"/>
    </row>
    <row r="5699">
      <c r="A5699" s="11"/>
    </row>
    <row r="5700">
      <c r="A5700" s="11"/>
    </row>
    <row r="5701">
      <c r="A5701" s="11"/>
    </row>
    <row r="5702">
      <c r="A5702" s="11"/>
    </row>
    <row r="5703">
      <c r="A5703" s="11"/>
    </row>
    <row r="5704">
      <c r="A5704" s="11"/>
    </row>
    <row r="5705">
      <c r="A5705" s="11"/>
    </row>
    <row r="5706">
      <c r="A5706" s="11"/>
    </row>
    <row r="5707">
      <c r="A5707" s="11"/>
    </row>
    <row r="5708">
      <c r="A5708" s="11"/>
    </row>
    <row r="5709">
      <c r="A5709" s="11"/>
    </row>
    <row r="5710">
      <c r="A5710" s="11"/>
    </row>
    <row r="5711">
      <c r="A5711" s="11"/>
    </row>
    <row r="5712">
      <c r="A5712" s="11"/>
    </row>
    <row r="5713">
      <c r="A5713" s="11"/>
    </row>
    <row r="5714">
      <c r="A5714" s="11"/>
    </row>
    <row r="5715">
      <c r="A5715" s="11"/>
    </row>
    <row r="5716">
      <c r="A5716" s="11"/>
    </row>
    <row r="5717">
      <c r="A5717" s="11"/>
    </row>
    <row r="5718">
      <c r="A5718" s="11"/>
    </row>
    <row r="5719">
      <c r="A5719" s="11"/>
    </row>
    <row r="5720">
      <c r="A5720" s="11"/>
    </row>
    <row r="5721">
      <c r="A5721" s="11"/>
    </row>
    <row r="5722">
      <c r="A5722" s="11"/>
    </row>
    <row r="5723">
      <c r="A5723" s="11"/>
    </row>
    <row r="5724">
      <c r="A5724" s="11"/>
    </row>
    <row r="5725">
      <c r="A5725" s="11"/>
    </row>
    <row r="5726">
      <c r="A5726" s="11"/>
    </row>
    <row r="5727">
      <c r="A5727" s="11"/>
    </row>
    <row r="5728">
      <c r="A5728" s="11"/>
    </row>
    <row r="5729">
      <c r="A5729" s="11"/>
    </row>
    <row r="5730">
      <c r="A5730" s="11"/>
    </row>
    <row r="5731">
      <c r="A5731" s="11"/>
    </row>
    <row r="5732">
      <c r="A5732" s="11"/>
    </row>
    <row r="5733">
      <c r="A5733" s="11"/>
    </row>
    <row r="5734">
      <c r="A5734" s="11"/>
    </row>
    <row r="5735">
      <c r="A5735" s="11"/>
    </row>
    <row r="5736">
      <c r="A5736" s="11"/>
    </row>
    <row r="5737">
      <c r="A5737" s="11"/>
    </row>
    <row r="5738">
      <c r="A5738" s="11"/>
    </row>
    <row r="5739">
      <c r="A5739" s="11"/>
    </row>
    <row r="5740">
      <c r="A5740" s="11"/>
    </row>
    <row r="5741">
      <c r="A5741" s="11"/>
    </row>
    <row r="5742">
      <c r="A5742" s="11"/>
    </row>
    <row r="5743">
      <c r="A5743" s="11"/>
    </row>
    <row r="5744">
      <c r="A5744" s="11"/>
    </row>
    <row r="5745">
      <c r="A5745" s="11"/>
    </row>
    <row r="5746">
      <c r="A5746" s="11"/>
    </row>
    <row r="5747">
      <c r="A5747" s="11"/>
    </row>
    <row r="5748">
      <c r="A5748" s="11"/>
    </row>
    <row r="5749">
      <c r="A5749" s="11"/>
    </row>
    <row r="5750">
      <c r="A5750" s="11"/>
    </row>
    <row r="5751">
      <c r="A5751" s="11"/>
    </row>
    <row r="5752">
      <c r="A5752" s="11"/>
    </row>
    <row r="5753">
      <c r="A5753" s="11"/>
    </row>
    <row r="5754">
      <c r="A5754" s="11"/>
    </row>
    <row r="5755">
      <c r="A5755" s="11"/>
    </row>
    <row r="5756">
      <c r="A5756" s="11"/>
    </row>
    <row r="5757">
      <c r="A5757" s="11"/>
    </row>
    <row r="5758">
      <c r="A5758" s="11"/>
    </row>
    <row r="5759">
      <c r="A5759" s="11"/>
    </row>
    <row r="5760">
      <c r="A5760" s="11"/>
    </row>
    <row r="5761">
      <c r="A5761" s="11"/>
    </row>
    <row r="5762">
      <c r="A5762" s="11"/>
    </row>
    <row r="5763">
      <c r="A5763" s="11"/>
    </row>
    <row r="5764">
      <c r="A5764" s="11"/>
    </row>
    <row r="5765">
      <c r="A5765" s="11"/>
    </row>
    <row r="5766">
      <c r="A5766" s="11"/>
    </row>
    <row r="5767">
      <c r="A5767" s="11"/>
    </row>
    <row r="5768">
      <c r="A5768" s="11"/>
    </row>
    <row r="5769">
      <c r="A5769" s="11"/>
    </row>
    <row r="5770">
      <c r="A5770" s="11"/>
    </row>
    <row r="5771">
      <c r="A5771" s="11"/>
    </row>
    <row r="5772">
      <c r="A5772" s="11"/>
    </row>
    <row r="5773">
      <c r="A5773" s="11"/>
    </row>
    <row r="5774">
      <c r="A5774" s="11"/>
    </row>
    <row r="5775">
      <c r="A5775" s="11"/>
    </row>
    <row r="5776">
      <c r="A5776" s="11"/>
    </row>
    <row r="5777">
      <c r="A5777" s="11"/>
    </row>
    <row r="5778">
      <c r="A5778" s="11"/>
    </row>
    <row r="5779">
      <c r="A5779" s="11"/>
    </row>
    <row r="5780">
      <c r="A5780" s="11"/>
    </row>
    <row r="5781">
      <c r="A5781" s="11"/>
    </row>
    <row r="5782">
      <c r="A5782" s="11"/>
    </row>
    <row r="5783">
      <c r="A5783" s="11"/>
    </row>
    <row r="5784">
      <c r="A5784" s="11"/>
    </row>
    <row r="5785">
      <c r="A5785" s="11"/>
    </row>
    <row r="5786">
      <c r="A5786" s="11"/>
    </row>
    <row r="5787">
      <c r="A5787" s="11"/>
    </row>
    <row r="5788">
      <c r="A5788" s="11"/>
    </row>
    <row r="5789">
      <c r="A5789" s="11"/>
    </row>
    <row r="5790">
      <c r="A5790" s="11"/>
    </row>
    <row r="5791">
      <c r="A5791" s="11"/>
    </row>
    <row r="5792">
      <c r="A5792" s="11"/>
    </row>
    <row r="5793">
      <c r="A5793" s="11"/>
    </row>
    <row r="5794">
      <c r="A5794" s="11"/>
    </row>
    <row r="5795">
      <c r="A5795" s="12"/>
    </row>
    <row r="5796">
      <c r="A5796" s="12"/>
    </row>
    <row r="5797">
      <c r="A5797" s="11"/>
    </row>
    <row r="5798">
      <c r="A5798" s="11"/>
    </row>
    <row r="5799">
      <c r="A5799" s="11"/>
    </row>
    <row r="5800">
      <c r="A5800" s="11"/>
    </row>
    <row r="5801">
      <c r="A5801" s="11"/>
    </row>
    <row r="5802">
      <c r="A5802" s="11"/>
    </row>
    <row r="5803">
      <c r="A5803" s="11"/>
    </row>
    <row r="5804">
      <c r="A5804" s="11"/>
    </row>
    <row r="5805">
      <c r="A5805" s="11"/>
    </row>
    <row r="5806">
      <c r="A5806" s="11"/>
    </row>
    <row r="5807">
      <c r="A5807" s="11"/>
    </row>
    <row r="5808">
      <c r="A5808" s="11"/>
    </row>
    <row r="5809">
      <c r="A5809" s="11"/>
    </row>
    <row r="5810">
      <c r="A5810" s="11"/>
    </row>
    <row r="5811">
      <c r="A5811" s="11"/>
    </row>
    <row r="5812">
      <c r="A5812" s="11"/>
    </row>
    <row r="5813">
      <c r="A5813" s="11"/>
    </row>
    <row r="5814">
      <c r="A5814" s="11"/>
    </row>
    <row r="5815">
      <c r="A5815" s="11"/>
    </row>
    <row r="5816">
      <c r="A5816" s="11"/>
    </row>
    <row r="5817">
      <c r="A5817" s="11"/>
    </row>
    <row r="5818">
      <c r="A5818" s="11"/>
    </row>
    <row r="5819">
      <c r="A5819" s="11"/>
    </row>
    <row r="5820">
      <c r="A5820" s="11"/>
    </row>
    <row r="5821">
      <c r="A5821" s="11"/>
    </row>
    <row r="5822">
      <c r="A5822" s="11"/>
    </row>
    <row r="5823">
      <c r="A5823" s="11"/>
    </row>
    <row r="5824">
      <c r="A5824" s="11"/>
    </row>
    <row r="5825">
      <c r="A5825" s="11"/>
    </row>
    <row r="5826">
      <c r="A5826" s="11"/>
    </row>
    <row r="5827">
      <c r="A5827" s="11"/>
    </row>
    <row r="5828">
      <c r="A5828" s="11"/>
    </row>
    <row r="5829">
      <c r="A5829" s="11"/>
    </row>
    <row r="5830">
      <c r="A5830" s="11"/>
    </row>
    <row r="5831">
      <c r="A5831" s="11"/>
    </row>
    <row r="5832">
      <c r="A5832" s="11"/>
    </row>
    <row r="5833">
      <c r="A5833" s="11"/>
    </row>
    <row r="5834">
      <c r="A5834" s="11"/>
    </row>
    <row r="5835">
      <c r="A5835" s="11"/>
    </row>
    <row r="5836">
      <c r="A5836" s="11"/>
    </row>
    <row r="5837">
      <c r="A5837" s="11"/>
    </row>
    <row r="5838">
      <c r="A5838" s="11"/>
    </row>
    <row r="5839">
      <c r="A5839" s="11"/>
    </row>
    <row r="5840">
      <c r="A5840" s="11"/>
    </row>
    <row r="5841">
      <c r="A5841" s="11"/>
    </row>
    <row r="5842">
      <c r="A5842" s="11"/>
    </row>
    <row r="5843">
      <c r="A5843" s="11"/>
    </row>
    <row r="5844">
      <c r="A5844" s="11"/>
    </row>
    <row r="5845">
      <c r="A5845" s="11"/>
    </row>
    <row r="5846">
      <c r="A5846" s="11"/>
    </row>
    <row r="5847">
      <c r="A5847" s="11"/>
    </row>
    <row r="5848">
      <c r="A5848" s="11"/>
    </row>
    <row r="5849">
      <c r="A5849" s="11"/>
    </row>
    <row r="5850">
      <c r="A5850" s="11"/>
    </row>
    <row r="5851">
      <c r="A5851" s="11"/>
    </row>
    <row r="5852">
      <c r="A5852" s="11"/>
    </row>
    <row r="5853">
      <c r="A5853" s="11"/>
    </row>
    <row r="5854">
      <c r="A5854" s="11"/>
    </row>
    <row r="5855">
      <c r="A5855" s="11"/>
    </row>
    <row r="5856">
      <c r="A5856" s="11"/>
    </row>
    <row r="5857">
      <c r="A5857" s="11"/>
    </row>
    <row r="5858">
      <c r="A5858" s="11"/>
    </row>
    <row r="5859">
      <c r="A5859" s="11"/>
    </row>
    <row r="5860">
      <c r="A5860" s="11"/>
    </row>
    <row r="5861">
      <c r="A5861" s="11"/>
    </row>
    <row r="5862">
      <c r="A5862" s="11"/>
    </row>
    <row r="5863">
      <c r="A5863" s="11"/>
    </row>
    <row r="5864">
      <c r="A5864" s="11"/>
    </row>
    <row r="5865">
      <c r="A5865" s="11"/>
    </row>
    <row r="5866">
      <c r="A5866" s="11"/>
    </row>
    <row r="5867">
      <c r="A5867" s="11"/>
    </row>
    <row r="5868">
      <c r="A5868" s="11"/>
    </row>
    <row r="5869">
      <c r="A5869" s="11"/>
    </row>
    <row r="5870">
      <c r="A5870" s="11"/>
    </row>
    <row r="5871">
      <c r="A5871" s="11"/>
    </row>
    <row r="5872">
      <c r="A5872" s="11"/>
    </row>
    <row r="5873">
      <c r="A5873" s="11"/>
    </row>
    <row r="5874">
      <c r="A5874" s="11"/>
    </row>
    <row r="5875">
      <c r="A5875" s="11"/>
    </row>
    <row r="5876">
      <c r="A5876" s="11"/>
    </row>
    <row r="5877">
      <c r="A5877" s="11"/>
    </row>
    <row r="5878">
      <c r="A5878" s="11"/>
    </row>
    <row r="5879">
      <c r="A5879" s="11"/>
    </row>
    <row r="5880">
      <c r="A5880" s="12"/>
    </row>
    <row r="5881">
      <c r="A5881" s="12"/>
    </row>
    <row r="5882">
      <c r="A5882" s="12"/>
    </row>
    <row r="5883">
      <c r="A5883" s="12"/>
    </row>
    <row r="5884">
      <c r="A5884" s="11"/>
    </row>
    <row r="5885">
      <c r="A5885" s="12"/>
    </row>
    <row r="5886">
      <c r="A5886" s="12"/>
    </row>
    <row r="5887">
      <c r="A5887" s="12"/>
    </row>
    <row r="5888">
      <c r="A5888" s="12"/>
    </row>
    <row r="5889">
      <c r="A5889" s="11"/>
    </row>
    <row r="5890">
      <c r="A5890" s="11"/>
    </row>
    <row r="5891">
      <c r="A5891" s="11"/>
    </row>
    <row r="5892">
      <c r="A5892" s="11"/>
    </row>
    <row r="5893">
      <c r="A5893" s="11"/>
    </row>
    <row r="5894">
      <c r="A5894" s="11"/>
    </row>
    <row r="5895">
      <c r="A5895" s="11"/>
    </row>
    <row r="5896">
      <c r="A5896" s="11"/>
    </row>
    <row r="5897">
      <c r="A5897" s="11"/>
    </row>
    <row r="5898">
      <c r="A5898" s="11"/>
    </row>
    <row r="5899">
      <c r="A5899" s="11"/>
    </row>
    <row r="5900">
      <c r="A5900" s="11"/>
    </row>
    <row r="5901">
      <c r="A5901" s="11"/>
    </row>
    <row r="5902">
      <c r="A5902" s="11"/>
    </row>
    <row r="5903">
      <c r="A5903" s="11"/>
    </row>
    <row r="5904">
      <c r="A5904" s="11"/>
    </row>
    <row r="5905">
      <c r="A5905" s="11"/>
    </row>
    <row r="5906">
      <c r="A5906" s="11"/>
    </row>
    <row r="5907">
      <c r="A5907" s="11"/>
    </row>
    <row r="5908">
      <c r="A5908" s="11"/>
    </row>
    <row r="5909">
      <c r="A5909" s="11"/>
    </row>
    <row r="5910">
      <c r="A5910" s="11"/>
    </row>
    <row r="5911">
      <c r="A5911" s="11"/>
    </row>
    <row r="5912">
      <c r="A5912" s="11"/>
    </row>
    <row r="5913">
      <c r="A5913" s="11"/>
    </row>
    <row r="5914">
      <c r="A5914" s="11"/>
    </row>
    <row r="5915">
      <c r="A5915" s="11"/>
    </row>
    <row r="5916">
      <c r="A5916" s="11"/>
    </row>
    <row r="5917">
      <c r="A5917" s="11"/>
    </row>
    <row r="5918">
      <c r="A5918" s="11"/>
    </row>
    <row r="5919">
      <c r="A5919" s="11"/>
    </row>
    <row r="5920">
      <c r="A5920" s="11"/>
    </row>
    <row r="5921">
      <c r="A5921" s="11"/>
    </row>
    <row r="5922">
      <c r="A5922" s="11"/>
    </row>
    <row r="5923">
      <c r="A5923" s="11"/>
    </row>
    <row r="5924">
      <c r="A5924" s="11"/>
    </row>
    <row r="5925">
      <c r="A5925" s="11"/>
    </row>
    <row r="5926">
      <c r="A5926" s="11"/>
    </row>
    <row r="5927">
      <c r="A5927" s="11"/>
    </row>
    <row r="5928">
      <c r="A5928" s="11"/>
    </row>
    <row r="5929">
      <c r="A5929" s="11"/>
    </row>
    <row r="5930">
      <c r="A5930" s="11"/>
    </row>
    <row r="5931">
      <c r="A5931" s="11"/>
    </row>
    <row r="5932">
      <c r="A5932" s="11"/>
    </row>
    <row r="5933">
      <c r="A5933" s="11"/>
    </row>
    <row r="5934">
      <c r="A5934" s="11"/>
    </row>
    <row r="5935">
      <c r="A5935" s="11"/>
    </row>
    <row r="5936">
      <c r="A5936" s="11"/>
    </row>
    <row r="5937">
      <c r="A5937" s="11"/>
    </row>
    <row r="5938">
      <c r="A5938" s="11"/>
    </row>
    <row r="5939">
      <c r="A5939" s="11"/>
    </row>
    <row r="5940">
      <c r="A5940" s="11"/>
    </row>
    <row r="5941">
      <c r="A5941" s="12"/>
    </row>
    <row r="5942">
      <c r="A5942" s="11"/>
    </row>
    <row r="5943">
      <c r="A5943" s="11"/>
    </row>
    <row r="5944">
      <c r="A5944" s="11"/>
    </row>
    <row r="5945">
      <c r="A5945" s="11"/>
    </row>
    <row r="5946">
      <c r="A5946" s="11"/>
    </row>
    <row r="5947">
      <c r="A5947" s="11"/>
    </row>
    <row r="5948">
      <c r="A5948" s="11"/>
    </row>
    <row r="5949">
      <c r="A5949" s="11"/>
    </row>
    <row r="5950">
      <c r="A5950" s="11"/>
    </row>
    <row r="5951">
      <c r="A5951" s="11"/>
    </row>
    <row r="5952">
      <c r="A5952" s="11"/>
    </row>
    <row r="5953">
      <c r="A5953" s="11"/>
    </row>
    <row r="5954">
      <c r="A5954" s="11"/>
    </row>
    <row r="5955">
      <c r="A5955" s="11"/>
    </row>
    <row r="5956">
      <c r="A5956" s="11"/>
    </row>
    <row r="5957">
      <c r="A5957" s="11"/>
    </row>
    <row r="5958">
      <c r="A5958" s="11"/>
    </row>
    <row r="5959">
      <c r="A5959" s="11"/>
    </row>
    <row r="5960">
      <c r="A5960" s="11"/>
    </row>
    <row r="5961">
      <c r="A5961" s="11"/>
    </row>
    <row r="5962">
      <c r="A5962" s="11"/>
    </row>
    <row r="5963">
      <c r="A5963" s="11"/>
    </row>
    <row r="5964">
      <c r="A5964" s="11"/>
    </row>
    <row r="5965">
      <c r="A5965" s="11"/>
    </row>
    <row r="5966">
      <c r="A5966" s="11"/>
    </row>
    <row r="5967">
      <c r="A5967" s="11"/>
    </row>
    <row r="5968">
      <c r="A5968" s="11"/>
    </row>
    <row r="5969">
      <c r="A5969" s="11"/>
    </row>
    <row r="5970">
      <c r="A5970" s="11"/>
    </row>
    <row r="5971">
      <c r="A5971" s="11"/>
    </row>
    <row r="5972">
      <c r="A5972" s="11"/>
    </row>
    <row r="5973">
      <c r="A5973" s="11"/>
    </row>
    <row r="5974">
      <c r="A5974" s="11"/>
    </row>
    <row r="5975">
      <c r="A5975" s="11"/>
    </row>
    <row r="5976">
      <c r="A5976" s="11"/>
    </row>
    <row r="5977">
      <c r="A5977" s="11"/>
    </row>
    <row r="5978">
      <c r="A5978" s="11"/>
    </row>
    <row r="5979">
      <c r="A5979" s="11"/>
    </row>
    <row r="5980">
      <c r="A5980" s="11"/>
    </row>
    <row r="5981">
      <c r="A5981" s="11"/>
    </row>
    <row r="5982">
      <c r="A5982" s="11"/>
    </row>
    <row r="5983">
      <c r="A5983" s="11"/>
    </row>
    <row r="5984">
      <c r="A5984" s="11"/>
    </row>
    <row r="5985">
      <c r="A5985" s="11"/>
    </row>
    <row r="5986">
      <c r="A5986" s="11"/>
    </row>
    <row r="5987">
      <c r="A5987" s="11"/>
    </row>
    <row r="5988">
      <c r="A5988" s="11"/>
    </row>
    <row r="5989">
      <c r="A5989" s="11"/>
    </row>
    <row r="5990">
      <c r="A5990" s="11"/>
    </row>
    <row r="5991">
      <c r="A5991" s="12"/>
    </row>
    <row r="5992">
      <c r="A5992" s="11"/>
    </row>
    <row r="5993">
      <c r="A5993" s="11"/>
    </row>
    <row r="5994">
      <c r="A5994" s="11"/>
    </row>
    <row r="5995">
      <c r="A5995" s="11"/>
    </row>
    <row r="5996">
      <c r="A5996" s="11"/>
    </row>
    <row r="5997">
      <c r="A5997" s="11"/>
    </row>
    <row r="5998">
      <c r="A5998" s="11"/>
    </row>
    <row r="5999">
      <c r="A5999" s="11"/>
    </row>
    <row r="6000">
      <c r="A6000" s="11"/>
    </row>
    <row r="6001">
      <c r="A6001" s="11"/>
    </row>
    <row r="6002">
      <c r="A6002" s="11"/>
    </row>
    <row r="6003">
      <c r="A6003" s="11"/>
    </row>
    <row r="6004">
      <c r="A6004" s="11"/>
    </row>
    <row r="6005">
      <c r="A6005" s="11"/>
    </row>
    <row r="6006">
      <c r="A6006" s="11"/>
    </row>
    <row r="6007">
      <c r="A6007" s="11"/>
    </row>
    <row r="6008">
      <c r="A6008" s="11"/>
    </row>
    <row r="6009">
      <c r="A6009" s="11"/>
    </row>
    <row r="6010">
      <c r="A6010" s="11"/>
    </row>
    <row r="6011">
      <c r="A6011" s="11"/>
    </row>
    <row r="6012">
      <c r="A6012" s="11"/>
    </row>
    <row r="6013">
      <c r="A6013" s="11"/>
    </row>
    <row r="6014">
      <c r="A6014" s="11"/>
    </row>
    <row r="6015">
      <c r="A6015" s="11"/>
    </row>
    <row r="6016">
      <c r="A6016" s="11"/>
    </row>
    <row r="6017">
      <c r="A6017" s="11"/>
    </row>
    <row r="6018">
      <c r="A6018" s="11"/>
    </row>
    <row r="6019">
      <c r="A6019" s="11"/>
    </row>
    <row r="6020">
      <c r="A6020" s="11"/>
    </row>
    <row r="6021">
      <c r="A6021" s="11"/>
    </row>
    <row r="6022">
      <c r="A6022" s="11"/>
    </row>
    <row r="6023">
      <c r="A6023" s="11"/>
    </row>
    <row r="6024">
      <c r="A6024" s="11"/>
    </row>
    <row r="6025">
      <c r="A6025" s="11"/>
    </row>
    <row r="6026">
      <c r="A6026" s="11"/>
    </row>
    <row r="6027">
      <c r="A6027" s="11"/>
    </row>
    <row r="6028">
      <c r="A6028" s="11"/>
    </row>
    <row r="6029">
      <c r="A6029" s="11"/>
    </row>
    <row r="6030">
      <c r="A6030" s="11"/>
    </row>
    <row r="6031">
      <c r="A6031" s="11"/>
    </row>
    <row r="6032">
      <c r="A6032" s="11"/>
    </row>
    <row r="6033">
      <c r="A6033" s="11"/>
    </row>
    <row r="6034">
      <c r="A6034" s="11"/>
    </row>
    <row r="6035">
      <c r="A6035" s="11"/>
    </row>
    <row r="6036">
      <c r="A6036" s="11"/>
    </row>
    <row r="6037">
      <c r="A6037" s="11"/>
    </row>
    <row r="6038">
      <c r="A6038" s="11"/>
    </row>
    <row r="6039">
      <c r="A6039" s="11"/>
    </row>
    <row r="6040">
      <c r="A6040" s="11"/>
    </row>
    <row r="6041">
      <c r="A6041" s="11"/>
    </row>
    <row r="6042">
      <c r="A6042" s="11"/>
    </row>
    <row r="6043">
      <c r="A6043" s="11"/>
    </row>
    <row r="6044">
      <c r="A6044" s="11"/>
    </row>
    <row r="6045">
      <c r="A6045" s="11"/>
    </row>
    <row r="6046">
      <c r="A6046" s="11"/>
    </row>
    <row r="6047">
      <c r="A6047" s="11"/>
    </row>
    <row r="6048">
      <c r="A6048" s="11"/>
    </row>
    <row r="6049">
      <c r="A6049" s="11"/>
    </row>
    <row r="6050">
      <c r="A6050" s="11"/>
    </row>
    <row r="6051">
      <c r="A6051" s="11"/>
    </row>
    <row r="6052">
      <c r="A6052" s="11"/>
    </row>
    <row r="6053">
      <c r="A6053" s="11"/>
    </row>
    <row r="6054">
      <c r="A6054" s="11"/>
    </row>
    <row r="6055">
      <c r="A6055" s="11"/>
    </row>
    <row r="6056">
      <c r="A6056" s="11"/>
    </row>
    <row r="6057">
      <c r="A6057" s="11"/>
    </row>
    <row r="6058">
      <c r="A6058" s="11"/>
    </row>
    <row r="6059">
      <c r="A6059" s="11"/>
    </row>
    <row r="6060">
      <c r="A6060" s="11"/>
    </row>
    <row r="6061">
      <c r="A6061" s="11"/>
    </row>
    <row r="6062">
      <c r="A6062" s="11"/>
    </row>
    <row r="6063">
      <c r="A6063" s="11"/>
    </row>
    <row r="6064">
      <c r="A6064" s="11"/>
    </row>
    <row r="6065">
      <c r="A6065" s="11"/>
    </row>
    <row r="6066">
      <c r="A6066" s="11"/>
    </row>
    <row r="6067">
      <c r="A6067" s="11"/>
    </row>
    <row r="6068">
      <c r="A6068" s="11"/>
    </row>
    <row r="6069">
      <c r="A6069" s="11"/>
    </row>
    <row r="6070">
      <c r="A6070" s="11"/>
    </row>
    <row r="6071">
      <c r="A6071" s="11"/>
    </row>
    <row r="6072">
      <c r="A6072" s="11"/>
    </row>
    <row r="6073">
      <c r="A6073" s="11"/>
    </row>
    <row r="6074">
      <c r="A6074" s="11"/>
    </row>
    <row r="6075">
      <c r="A6075" s="11"/>
    </row>
    <row r="6076">
      <c r="A6076" s="11"/>
    </row>
    <row r="6077">
      <c r="A6077" s="11"/>
    </row>
    <row r="6078">
      <c r="A6078" s="11"/>
    </row>
    <row r="6079">
      <c r="A6079" s="11"/>
    </row>
    <row r="6080">
      <c r="A6080" s="11"/>
    </row>
    <row r="6081">
      <c r="A6081" s="11"/>
    </row>
    <row r="6082">
      <c r="A6082" s="11"/>
    </row>
    <row r="6083">
      <c r="A6083" s="11"/>
    </row>
    <row r="6084">
      <c r="A6084" s="11"/>
    </row>
    <row r="6085">
      <c r="A6085" s="11"/>
    </row>
    <row r="6086">
      <c r="A6086" s="11"/>
    </row>
    <row r="6087">
      <c r="A6087" s="11"/>
    </row>
    <row r="6088">
      <c r="A6088" s="11"/>
    </row>
    <row r="6089">
      <c r="A6089" s="11"/>
    </row>
    <row r="6090">
      <c r="A6090" s="11"/>
    </row>
    <row r="6091">
      <c r="A6091" s="11"/>
    </row>
    <row r="6092">
      <c r="A6092" s="11"/>
    </row>
    <row r="6093">
      <c r="A6093" s="11"/>
    </row>
    <row r="6094">
      <c r="A6094" s="11"/>
    </row>
    <row r="6095">
      <c r="A6095" s="11"/>
    </row>
    <row r="6096">
      <c r="A6096" s="11"/>
    </row>
    <row r="6097">
      <c r="A6097" s="11"/>
    </row>
    <row r="6098">
      <c r="A6098" s="11"/>
    </row>
    <row r="6099">
      <c r="A6099" s="11"/>
    </row>
    <row r="6100">
      <c r="A6100" s="11"/>
    </row>
    <row r="6101">
      <c r="A6101" s="11"/>
    </row>
    <row r="6102">
      <c r="A6102" s="11"/>
    </row>
    <row r="6103">
      <c r="A6103" s="11"/>
    </row>
    <row r="6104">
      <c r="A6104" s="11"/>
    </row>
    <row r="6105">
      <c r="A6105" s="11"/>
    </row>
    <row r="6106">
      <c r="A6106" s="11"/>
    </row>
    <row r="6107">
      <c r="A6107" s="11"/>
    </row>
    <row r="6108">
      <c r="A6108" s="11"/>
    </row>
    <row r="6109">
      <c r="A6109" s="11"/>
    </row>
    <row r="6110">
      <c r="A6110" s="11"/>
    </row>
    <row r="6111">
      <c r="A6111" s="11"/>
    </row>
    <row r="6112">
      <c r="A6112" s="11"/>
    </row>
    <row r="6113">
      <c r="A6113" s="11"/>
    </row>
    <row r="6114">
      <c r="A6114" s="11"/>
    </row>
    <row r="6115">
      <c r="A6115" s="11"/>
    </row>
    <row r="6116">
      <c r="A6116" s="11"/>
    </row>
    <row r="6117">
      <c r="A6117" s="11"/>
    </row>
    <row r="6118">
      <c r="A6118" s="11"/>
    </row>
    <row r="6119">
      <c r="A6119" s="11"/>
    </row>
    <row r="6120">
      <c r="A6120" s="11"/>
    </row>
    <row r="6121">
      <c r="A6121" s="11"/>
    </row>
    <row r="6122">
      <c r="A6122" s="11"/>
    </row>
    <row r="6123">
      <c r="A6123" s="11"/>
    </row>
    <row r="6124">
      <c r="A6124" s="11"/>
    </row>
    <row r="6125">
      <c r="A6125" s="11"/>
    </row>
    <row r="6126">
      <c r="A6126" s="11"/>
    </row>
    <row r="6127">
      <c r="A6127" s="11"/>
    </row>
    <row r="6128">
      <c r="A6128" s="11"/>
    </row>
    <row r="6129">
      <c r="A6129" s="11"/>
    </row>
    <row r="6130">
      <c r="A6130" s="11"/>
    </row>
    <row r="6131">
      <c r="A6131" s="11"/>
    </row>
    <row r="6132">
      <c r="A6132" s="11"/>
    </row>
    <row r="6133">
      <c r="A6133" s="11"/>
    </row>
    <row r="6134">
      <c r="A6134" s="11"/>
    </row>
    <row r="6135">
      <c r="A6135" s="11"/>
    </row>
    <row r="6136">
      <c r="A6136" s="11"/>
    </row>
    <row r="6137">
      <c r="A6137" s="11"/>
    </row>
    <row r="6138">
      <c r="A6138" s="11"/>
    </row>
    <row r="6139">
      <c r="A6139" s="11"/>
    </row>
    <row r="6140">
      <c r="A6140" s="11"/>
    </row>
    <row r="6141">
      <c r="A6141" s="11"/>
    </row>
    <row r="6142">
      <c r="A6142" s="11"/>
    </row>
    <row r="6143">
      <c r="A6143" s="11"/>
    </row>
    <row r="6144">
      <c r="A6144" s="11"/>
    </row>
    <row r="6145">
      <c r="A6145" s="11"/>
    </row>
    <row r="6146">
      <c r="A6146" s="11"/>
    </row>
    <row r="6147">
      <c r="A6147" s="11"/>
    </row>
    <row r="6148">
      <c r="A6148" s="11"/>
    </row>
    <row r="6149">
      <c r="A6149" s="11"/>
    </row>
    <row r="6150">
      <c r="A6150" s="11"/>
    </row>
    <row r="6151">
      <c r="A6151" s="11"/>
    </row>
    <row r="6152">
      <c r="A6152" s="11"/>
    </row>
    <row r="6153">
      <c r="A6153" s="11"/>
    </row>
    <row r="6154">
      <c r="A6154" s="11"/>
    </row>
    <row r="6155">
      <c r="A6155" s="11"/>
    </row>
    <row r="6156">
      <c r="A6156" s="11"/>
    </row>
    <row r="6157">
      <c r="A6157" s="11"/>
    </row>
    <row r="6158">
      <c r="A6158" s="11"/>
    </row>
    <row r="6159">
      <c r="A6159" s="11"/>
    </row>
    <row r="6160">
      <c r="A6160" s="11"/>
    </row>
    <row r="6161">
      <c r="A6161" s="11"/>
    </row>
    <row r="6162">
      <c r="A6162" s="11"/>
    </row>
    <row r="6163">
      <c r="A6163" s="11"/>
    </row>
    <row r="6164">
      <c r="A6164" s="11"/>
    </row>
    <row r="6165">
      <c r="A6165" s="11"/>
    </row>
    <row r="6166">
      <c r="A6166" s="11"/>
    </row>
    <row r="6167">
      <c r="A6167" s="11"/>
    </row>
    <row r="6168">
      <c r="A6168" s="11"/>
    </row>
    <row r="6169">
      <c r="A6169" s="11"/>
    </row>
    <row r="6170">
      <c r="A6170" s="11"/>
    </row>
    <row r="6171">
      <c r="A6171" s="11"/>
    </row>
    <row r="6172">
      <c r="A6172" s="11"/>
    </row>
    <row r="6173">
      <c r="A6173" s="11"/>
    </row>
    <row r="6174">
      <c r="A6174" s="11"/>
    </row>
    <row r="6175">
      <c r="A6175" s="11"/>
    </row>
    <row r="6176">
      <c r="A6176" s="11"/>
    </row>
    <row r="6177">
      <c r="A6177" s="11"/>
    </row>
    <row r="6178">
      <c r="A6178" s="11"/>
    </row>
    <row r="6179">
      <c r="A6179" s="11"/>
    </row>
    <row r="6180">
      <c r="A6180" s="11"/>
    </row>
    <row r="6181">
      <c r="A6181" s="11"/>
    </row>
    <row r="6182">
      <c r="A6182" s="11"/>
    </row>
    <row r="6183">
      <c r="A6183" s="11"/>
    </row>
    <row r="6184">
      <c r="A6184" s="11"/>
    </row>
    <row r="6185">
      <c r="A6185" s="11"/>
    </row>
    <row r="6186">
      <c r="A6186" s="11"/>
    </row>
    <row r="6187">
      <c r="A6187" s="11"/>
    </row>
    <row r="6188">
      <c r="A6188" s="11"/>
    </row>
    <row r="6189">
      <c r="A6189" s="11"/>
    </row>
    <row r="6190">
      <c r="A6190" s="11"/>
    </row>
    <row r="6191">
      <c r="A6191" s="11"/>
    </row>
    <row r="6192">
      <c r="A6192" s="11"/>
    </row>
    <row r="6193">
      <c r="A6193" s="11"/>
    </row>
    <row r="6194">
      <c r="A6194" s="11"/>
    </row>
    <row r="6195">
      <c r="A6195" s="11"/>
    </row>
    <row r="6196">
      <c r="A6196" s="11"/>
    </row>
    <row r="6197">
      <c r="A6197" s="11"/>
    </row>
    <row r="6198">
      <c r="A6198" s="11"/>
    </row>
    <row r="6199">
      <c r="A6199" s="11"/>
    </row>
    <row r="6200">
      <c r="A6200" s="11"/>
    </row>
    <row r="6201">
      <c r="A6201" s="11"/>
    </row>
    <row r="6202">
      <c r="A6202" s="11"/>
    </row>
    <row r="6203">
      <c r="A6203" s="11"/>
    </row>
    <row r="6204">
      <c r="A6204" s="11"/>
    </row>
    <row r="6205">
      <c r="A6205" s="11"/>
    </row>
    <row r="6206">
      <c r="A6206" s="11"/>
    </row>
    <row r="6207">
      <c r="A6207" s="11"/>
    </row>
    <row r="6208">
      <c r="A6208" s="11"/>
    </row>
    <row r="6209">
      <c r="A6209" s="11"/>
    </row>
    <row r="6210">
      <c r="A6210" s="11"/>
    </row>
    <row r="6211">
      <c r="A6211" s="11"/>
    </row>
    <row r="6212">
      <c r="A6212" s="11"/>
    </row>
    <row r="6213">
      <c r="A6213" s="11"/>
    </row>
    <row r="6214">
      <c r="A6214" s="11"/>
    </row>
    <row r="6215">
      <c r="A6215" s="11"/>
    </row>
    <row r="6216">
      <c r="A6216" s="11"/>
    </row>
    <row r="6217">
      <c r="A6217" s="11"/>
    </row>
    <row r="6218">
      <c r="A6218" s="11"/>
    </row>
    <row r="6219">
      <c r="A6219" s="11"/>
    </row>
    <row r="6220">
      <c r="A6220" s="11"/>
    </row>
    <row r="6221">
      <c r="A6221" s="11"/>
    </row>
    <row r="6222">
      <c r="A6222" s="11"/>
    </row>
    <row r="6223">
      <c r="A6223" s="11"/>
    </row>
    <row r="6224">
      <c r="A6224" s="11"/>
    </row>
    <row r="6225">
      <c r="A6225" s="11"/>
    </row>
    <row r="6226">
      <c r="A6226" s="11"/>
    </row>
    <row r="6227">
      <c r="A6227" s="11"/>
    </row>
    <row r="6228">
      <c r="A6228" s="11"/>
    </row>
    <row r="6229">
      <c r="A6229" s="11"/>
    </row>
    <row r="6230">
      <c r="A6230" s="11"/>
    </row>
    <row r="6231">
      <c r="A6231" s="11"/>
    </row>
    <row r="6232">
      <c r="A6232" s="11"/>
    </row>
    <row r="6233">
      <c r="A6233" s="11"/>
    </row>
    <row r="6234">
      <c r="A6234" s="11"/>
    </row>
    <row r="6235">
      <c r="A6235" s="11"/>
    </row>
    <row r="6236">
      <c r="A6236" s="11"/>
    </row>
    <row r="6237">
      <c r="A6237" s="11"/>
    </row>
    <row r="6238">
      <c r="A6238" s="11"/>
    </row>
    <row r="6239">
      <c r="A6239" s="11"/>
    </row>
    <row r="6240">
      <c r="A6240" s="11"/>
    </row>
    <row r="6241">
      <c r="A6241" s="11"/>
    </row>
    <row r="6242">
      <c r="A6242" s="11"/>
    </row>
    <row r="6243">
      <c r="A6243" s="11"/>
    </row>
    <row r="6244">
      <c r="A6244" s="11"/>
    </row>
    <row r="6245">
      <c r="A6245" s="11"/>
    </row>
    <row r="6246">
      <c r="A6246" s="11"/>
    </row>
    <row r="6247">
      <c r="A6247" s="11"/>
    </row>
    <row r="6248">
      <c r="A6248" s="11"/>
    </row>
    <row r="6249">
      <c r="A6249" s="11"/>
    </row>
    <row r="6250">
      <c r="A6250" s="11"/>
    </row>
    <row r="6251">
      <c r="A6251" s="11"/>
    </row>
    <row r="6252">
      <c r="A6252" s="11"/>
    </row>
    <row r="6253">
      <c r="A6253" s="11"/>
    </row>
    <row r="6254">
      <c r="A6254" s="11"/>
    </row>
    <row r="6255">
      <c r="A6255" s="11"/>
    </row>
    <row r="6256">
      <c r="A6256" s="11"/>
    </row>
    <row r="6257">
      <c r="A6257" s="11"/>
    </row>
    <row r="6258">
      <c r="A6258" s="11"/>
    </row>
    <row r="6259">
      <c r="A6259" s="11"/>
    </row>
    <row r="6260">
      <c r="A6260" s="11"/>
    </row>
    <row r="6261">
      <c r="A6261" s="11"/>
    </row>
    <row r="6262">
      <c r="A6262" s="11"/>
    </row>
    <row r="6263">
      <c r="A6263" s="11"/>
    </row>
    <row r="6264">
      <c r="A6264" s="11"/>
    </row>
    <row r="6265">
      <c r="A6265" s="11"/>
    </row>
    <row r="6266">
      <c r="A6266" s="11"/>
    </row>
    <row r="6267">
      <c r="A6267" s="11"/>
    </row>
    <row r="6268">
      <c r="A6268" s="11"/>
    </row>
    <row r="6269">
      <c r="A6269" s="11"/>
    </row>
    <row r="6270">
      <c r="A6270" s="11"/>
    </row>
    <row r="6271">
      <c r="A6271" s="11"/>
    </row>
    <row r="6272">
      <c r="A6272" s="11"/>
    </row>
    <row r="6273">
      <c r="A6273" s="11"/>
    </row>
    <row r="6274">
      <c r="A6274" s="11"/>
    </row>
    <row r="6275">
      <c r="A6275" s="11"/>
    </row>
    <row r="6276">
      <c r="A6276" s="11"/>
    </row>
    <row r="6277">
      <c r="A6277" s="11"/>
    </row>
    <row r="6278">
      <c r="A6278" s="11"/>
    </row>
    <row r="6279">
      <c r="A6279" s="11"/>
    </row>
    <row r="6280">
      <c r="A6280" s="11"/>
    </row>
    <row r="6281">
      <c r="A6281" s="11"/>
    </row>
    <row r="6282">
      <c r="A6282" s="11"/>
    </row>
    <row r="6283">
      <c r="A6283" s="11"/>
    </row>
    <row r="6284">
      <c r="A6284" s="11"/>
    </row>
    <row r="6285">
      <c r="A6285" s="11"/>
    </row>
    <row r="6286">
      <c r="A6286" s="11"/>
    </row>
    <row r="6287">
      <c r="A6287" s="11"/>
    </row>
    <row r="6288">
      <c r="A6288" s="11"/>
    </row>
    <row r="6289">
      <c r="A6289" s="11"/>
    </row>
    <row r="6290">
      <c r="A6290" s="11"/>
    </row>
    <row r="6291">
      <c r="A6291" s="11"/>
    </row>
    <row r="6292">
      <c r="A6292" s="11"/>
    </row>
    <row r="6293">
      <c r="A6293" s="11"/>
    </row>
    <row r="6294">
      <c r="A6294" s="11"/>
    </row>
    <row r="6295">
      <c r="A6295" s="11"/>
    </row>
    <row r="6296">
      <c r="A6296" s="11"/>
    </row>
    <row r="6297">
      <c r="A6297" s="11"/>
    </row>
    <row r="6298">
      <c r="A6298" s="11"/>
    </row>
    <row r="6299">
      <c r="A6299" s="11"/>
    </row>
    <row r="6300">
      <c r="A6300" s="11"/>
    </row>
    <row r="6301">
      <c r="A6301" s="11"/>
    </row>
    <row r="6302">
      <c r="A6302" s="11"/>
    </row>
    <row r="6303">
      <c r="A6303" s="11"/>
    </row>
    <row r="6304">
      <c r="A6304" s="11"/>
    </row>
    <row r="6305">
      <c r="A6305" s="11"/>
    </row>
    <row r="6306">
      <c r="A6306" s="11"/>
    </row>
    <row r="6307">
      <c r="A6307" s="11"/>
    </row>
    <row r="6308">
      <c r="A6308" s="11"/>
    </row>
    <row r="6309">
      <c r="A6309" s="11"/>
    </row>
    <row r="6310">
      <c r="A6310" s="11"/>
    </row>
    <row r="6311">
      <c r="A6311" s="11"/>
    </row>
    <row r="6312">
      <c r="A6312" s="11"/>
    </row>
    <row r="6313">
      <c r="A6313" s="11"/>
    </row>
    <row r="6314">
      <c r="A6314" s="11"/>
    </row>
    <row r="6315">
      <c r="A6315" s="11"/>
    </row>
    <row r="6316">
      <c r="A6316" s="11"/>
    </row>
    <row r="6317">
      <c r="A6317" s="11"/>
    </row>
    <row r="6318">
      <c r="A6318" s="11"/>
    </row>
    <row r="6319">
      <c r="A6319" s="11"/>
    </row>
    <row r="6320">
      <c r="A6320" s="11"/>
    </row>
    <row r="6321">
      <c r="A6321" s="11"/>
    </row>
    <row r="6322">
      <c r="A6322" s="11"/>
    </row>
    <row r="6323">
      <c r="A6323" s="11"/>
    </row>
    <row r="6324">
      <c r="A6324" s="11"/>
    </row>
    <row r="6325">
      <c r="A6325" s="11"/>
    </row>
    <row r="6326">
      <c r="A6326" s="11"/>
    </row>
    <row r="6327">
      <c r="A6327" s="11"/>
    </row>
    <row r="6328">
      <c r="A6328" s="11"/>
    </row>
    <row r="6329">
      <c r="A6329" s="11"/>
    </row>
    <row r="6330">
      <c r="A6330" s="11"/>
    </row>
    <row r="6331">
      <c r="A6331" s="11"/>
    </row>
    <row r="6332">
      <c r="A6332" s="11"/>
    </row>
    <row r="6333">
      <c r="A6333" s="11"/>
    </row>
    <row r="6334">
      <c r="A6334" s="11"/>
    </row>
    <row r="6335">
      <c r="A6335" s="11"/>
    </row>
    <row r="6336">
      <c r="A6336" s="11"/>
    </row>
    <row r="6337">
      <c r="A6337" s="11"/>
    </row>
    <row r="6338">
      <c r="A6338" s="11"/>
    </row>
    <row r="6339">
      <c r="A6339" s="11"/>
    </row>
    <row r="6340">
      <c r="A6340" s="11"/>
    </row>
    <row r="6341">
      <c r="A6341" s="11"/>
    </row>
    <row r="6342">
      <c r="A6342" s="11"/>
    </row>
    <row r="6343">
      <c r="A6343" s="11"/>
    </row>
    <row r="6344">
      <c r="A6344" s="11"/>
    </row>
    <row r="6345">
      <c r="A6345" s="11"/>
    </row>
    <row r="6346">
      <c r="A6346" s="11"/>
    </row>
    <row r="6347">
      <c r="A6347" s="11"/>
    </row>
    <row r="6348">
      <c r="A6348" s="11"/>
    </row>
    <row r="6349">
      <c r="A6349" s="11"/>
    </row>
    <row r="6350">
      <c r="A6350" s="11"/>
    </row>
    <row r="6351">
      <c r="A6351" s="11"/>
    </row>
    <row r="6352">
      <c r="A6352" s="11"/>
    </row>
    <row r="6353">
      <c r="A6353" s="11"/>
    </row>
    <row r="6354">
      <c r="A6354" s="11"/>
    </row>
    <row r="6355">
      <c r="A6355" s="11"/>
    </row>
    <row r="6356">
      <c r="A6356" s="11"/>
    </row>
    <row r="6357">
      <c r="A6357" s="11"/>
    </row>
    <row r="6358">
      <c r="A6358" s="11"/>
    </row>
    <row r="6359">
      <c r="A6359" s="11"/>
    </row>
    <row r="6360">
      <c r="A6360" s="11"/>
    </row>
    <row r="6361">
      <c r="A6361" s="11"/>
    </row>
    <row r="6362">
      <c r="A6362" s="11"/>
    </row>
    <row r="6363">
      <c r="A6363" s="11"/>
    </row>
    <row r="6364">
      <c r="A6364" s="11"/>
    </row>
    <row r="6365">
      <c r="A6365" s="11"/>
    </row>
    <row r="6366">
      <c r="A6366" s="11"/>
    </row>
    <row r="6367">
      <c r="A6367" s="11"/>
    </row>
    <row r="6368">
      <c r="A6368" s="11"/>
    </row>
    <row r="6369">
      <c r="A6369" s="11"/>
    </row>
    <row r="6370">
      <c r="A6370" s="11"/>
    </row>
    <row r="6371">
      <c r="A6371" s="11"/>
    </row>
    <row r="6372">
      <c r="A6372" s="11"/>
    </row>
    <row r="6373">
      <c r="A6373" s="11"/>
    </row>
    <row r="6374">
      <c r="A6374" s="11"/>
    </row>
    <row r="6375">
      <c r="A6375" s="11"/>
    </row>
    <row r="6376">
      <c r="A6376" s="11"/>
    </row>
    <row r="6377">
      <c r="A6377" s="11"/>
    </row>
    <row r="6378">
      <c r="A6378" s="11"/>
    </row>
    <row r="6379">
      <c r="A6379" s="11"/>
    </row>
    <row r="6380">
      <c r="A6380" s="11"/>
    </row>
    <row r="6381">
      <c r="A6381" s="11"/>
    </row>
    <row r="6382">
      <c r="A6382" s="11"/>
    </row>
    <row r="6383">
      <c r="A6383" s="11"/>
    </row>
    <row r="6384">
      <c r="A6384" s="11"/>
    </row>
    <row r="6385">
      <c r="A6385" s="11"/>
    </row>
    <row r="6386">
      <c r="A6386" s="11"/>
    </row>
    <row r="6387">
      <c r="A6387" s="11"/>
    </row>
    <row r="6388">
      <c r="A6388" s="11"/>
    </row>
    <row r="6389">
      <c r="A6389" s="11"/>
    </row>
    <row r="6390">
      <c r="A6390" s="11"/>
    </row>
    <row r="6391">
      <c r="A6391" s="11"/>
    </row>
    <row r="6392">
      <c r="A6392" s="11"/>
    </row>
    <row r="6393">
      <c r="A6393" s="11"/>
    </row>
    <row r="6394">
      <c r="A6394" s="11"/>
    </row>
    <row r="6395">
      <c r="A6395" s="11"/>
    </row>
    <row r="6396">
      <c r="A6396" s="11"/>
    </row>
    <row r="6397">
      <c r="A6397" s="11"/>
    </row>
    <row r="6398">
      <c r="A6398" s="11"/>
    </row>
    <row r="6399">
      <c r="A6399" s="11"/>
    </row>
    <row r="6400">
      <c r="A6400" s="11"/>
    </row>
    <row r="6401">
      <c r="A6401" s="11"/>
    </row>
    <row r="6402">
      <c r="A6402" s="11"/>
    </row>
    <row r="6403">
      <c r="A6403" s="11"/>
    </row>
    <row r="6404">
      <c r="A6404" s="11"/>
    </row>
    <row r="6405">
      <c r="A6405" s="11"/>
    </row>
    <row r="6406">
      <c r="A6406" s="11"/>
    </row>
    <row r="6407">
      <c r="A6407" s="11"/>
    </row>
    <row r="6408">
      <c r="A6408" s="11"/>
    </row>
    <row r="6409">
      <c r="A6409" s="11"/>
    </row>
    <row r="6410">
      <c r="A6410" s="11"/>
    </row>
    <row r="6411">
      <c r="A6411" s="11"/>
    </row>
    <row r="6412">
      <c r="A6412" s="11"/>
    </row>
    <row r="6413">
      <c r="A6413" s="11"/>
    </row>
    <row r="6414">
      <c r="A6414" s="11"/>
    </row>
    <row r="6415">
      <c r="A6415" s="11"/>
    </row>
    <row r="6416">
      <c r="A6416" s="11"/>
    </row>
    <row r="6417">
      <c r="A6417" s="11"/>
    </row>
    <row r="6418">
      <c r="A6418" s="11"/>
    </row>
    <row r="6419">
      <c r="A6419" s="11"/>
    </row>
    <row r="6420">
      <c r="A6420" s="11"/>
    </row>
    <row r="6421">
      <c r="A6421" s="11"/>
    </row>
    <row r="6422">
      <c r="A6422" s="11"/>
    </row>
    <row r="6423">
      <c r="A6423" s="11"/>
    </row>
    <row r="6424">
      <c r="A6424" s="11"/>
    </row>
    <row r="6425">
      <c r="A6425" s="11"/>
    </row>
    <row r="6426">
      <c r="A6426" s="11"/>
    </row>
    <row r="6427">
      <c r="A6427" s="11"/>
    </row>
    <row r="6428">
      <c r="A6428" s="11"/>
    </row>
    <row r="6429">
      <c r="A6429" s="11"/>
    </row>
    <row r="6430">
      <c r="A6430" s="11"/>
    </row>
    <row r="6431">
      <c r="A6431" s="11"/>
    </row>
    <row r="6432">
      <c r="A6432" s="11"/>
    </row>
    <row r="6433">
      <c r="A6433" s="11"/>
    </row>
    <row r="6434">
      <c r="A6434" s="11"/>
    </row>
    <row r="6435">
      <c r="A6435" s="11"/>
    </row>
    <row r="6436">
      <c r="A6436" s="11"/>
    </row>
    <row r="6437">
      <c r="A6437" s="11"/>
    </row>
    <row r="6438">
      <c r="A6438" s="11"/>
    </row>
    <row r="6439">
      <c r="A6439" s="11"/>
    </row>
    <row r="6440">
      <c r="A6440" s="11"/>
    </row>
    <row r="6441">
      <c r="A6441" s="11"/>
    </row>
    <row r="6442">
      <c r="A6442" s="11"/>
    </row>
    <row r="6443">
      <c r="A6443" s="11"/>
    </row>
    <row r="6444">
      <c r="A6444" s="11"/>
    </row>
    <row r="6445">
      <c r="A6445" s="11"/>
    </row>
    <row r="6446">
      <c r="A6446" s="11"/>
    </row>
    <row r="6447">
      <c r="A6447" s="11"/>
    </row>
    <row r="6448">
      <c r="A6448" s="11"/>
    </row>
    <row r="6449">
      <c r="A6449" s="11"/>
    </row>
    <row r="6450">
      <c r="A6450" s="11"/>
    </row>
    <row r="6451">
      <c r="A6451" s="11"/>
    </row>
    <row r="6452">
      <c r="A6452" s="11"/>
    </row>
    <row r="6453">
      <c r="A6453" s="11"/>
    </row>
    <row r="6454">
      <c r="A6454" s="11"/>
    </row>
    <row r="6455">
      <c r="A6455" s="11"/>
    </row>
    <row r="6456">
      <c r="A6456" s="11"/>
    </row>
    <row r="6457">
      <c r="A6457" s="11"/>
    </row>
    <row r="6458">
      <c r="A6458" s="11"/>
    </row>
    <row r="6459">
      <c r="A6459" s="11"/>
    </row>
    <row r="6460">
      <c r="A6460" s="11"/>
    </row>
    <row r="6461">
      <c r="A6461" s="11"/>
    </row>
    <row r="6462">
      <c r="A6462" s="11"/>
    </row>
    <row r="6463">
      <c r="A6463" s="11"/>
    </row>
    <row r="6464">
      <c r="A6464" s="11"/>
    </row>
    <row r="6465">
      <c r="A6465" s="11"/>
    </row>
    <row r="6466">
      <c r="A6466" s="11"/>
    </row>
    <row r="6467">
      <c r="A6467" s="11"/>
    </row>
    <row r="6468">
      <c r="A6468" s="11"/>
    </row>
    <row r="6469">
      <c r="A6469" s="11"/>
    </row>
    <row r="6470">
      <c r="A6470" s="11"/>
    </row>
    <row r="6471">
      <c r="A6471" s="11"/>
    </row>
    <row r="6472">
      <c r="A6472" s="11"/>
    </row>
    <row r="6473">
      <c r="A6473" s="11"/>
    </row>
    <row r="6474">
      <c r="A6474" s="11"/>
    </row>
    <row r="6475">
      <c r="A6475" s="11"/>
    </row>
    <row r="6476">
      <c r="A6476" s="11"/>
    </row>
    <row r="6477">
      <c r="A6477" s="11"/>
    </row>
    <row r="6478">
      <c r="A6478" s="11"/>
    </row>
    <row r="6479">
      <c r="A6479" s="11"/>
    </row>
    <row r="6480">
      <c r="A6480" s="11"/>
    </row>
    <row r="6481">
      <c r="A6481" s="11"/>
    </row>
    <row r="6482">
      <c r="A6482" s="11"/>
    </row>
    <row r="6483">
      <c r="A6483" s="11"/>
    </row>
    <row r="6484">
      <c r="A6484" s="11"/>
    </row>
    <row r="6485">
      <c r="A6485" s="11"/>
    </row>
    <row r="6486">
      <c r="A6486" s="11"/>
    </row>
    <row r="6487">
      <c r="A6487" s="11"/>
    </row>
    <row r="6488">
      <c r="A6488" s="11"/>
    </row>
    <row r="6489">
      <c r="A6489" s="11"/>
    </row>
    <row r="6490">
      <c r="A6490" s="11"/>
    </row>
    <row r="6491">
      <c r="A6491" s="11"/>
    </row>
    <row r="6492">
      <c r="A6492" s="11"/>
    </row>
    <row r="6493">
      <c r="A6493" s="11"/>
    </row>
    <row r="6494">
      <c r="A6494" s="11"/>
    </row>
    <row r="6495">
      <c r="A6495" s="11"/>
    </row>
    <row r="6496">
      <c r="A6496" s="11"/>
    </row>
    <row r="6497">
      <c r="A6497" s="11"/>
    </row>
    <row r="6498">
      <c r="A6498" s="11"/>
    </row>
    <row r="6499">
      <c r="A6499" s="11"/>
    </row>
    <row r="6500">
      <c r="A6500" s="11"/>
    </row>
    <row r="6501">
      <c r="A6501" s="11"/>
    </row>
    <row r="6502">
      <c r="A6502" s="11"/>
    </row>
    <row r="6503">
      <c r="A6503" s="11"/>
    </row>
    <row r="6504">
      <c r="A6504" s="11"/>
    </row>
    <row r="6505">
      <c r="A6505" s="11"/>
    </row>
    <row r="6506">
      <c r="A6506" s="11"/>
    </row>
    <row r="6507">
      <c r="A6507" s="11"/>
    </row>
    <row r="6508">
      <c r="A6508" s="11"/>
    </row>
    <row r="6509">
      <c r="A6509" s="11"/>
    </row>
    <row r="6510">
      <c r="A6510" s="11"/>
    </row>
    <row r="6511">
      <c r="A6511" s="11"/>
    </row>
    <row r="6512">
      <c r="A6512" s="11"/>
    </row>
    <row r="6513">
      <c r="A6513" s="11"/>
    </row>
    <row r="6514">
      <c r="A6514" s="11"/>
    </row>
    <row r="6515">
      <c r="A6515" s="11"/>
    </row>
    <row r="6516">
      <c r="A6516" s="11"/>
    </row>
    <row r="6517">
      <c r="A6517" s="11"/>
    </row>
    <row r="6518">
      <c r="A6518" s="11"/>
    </row>
    <row r="6519">
      <c r="A6519" s="11"/>
    </row>
    <row r="6520">
      <c r="A6520" s="11"/>
    </row>
    <row r="6521">
      <c r="A6521" s="11"/>
    </row>
    <row r="6522">
      <c r="A6522" s="11"/>
    </row>
    <row r="6523">
      <c r="A6523" s="11"/>
    </row>
    <row r="6524">
      <c r="A6524" s="11"/>
    </row>
    <row r="6525">
      <c r="A6525" s="11"/>
    </row>
    <row r="6526">
      <c r="A6526" s="11"/>
    </row>
    <row r="6527">
      <c r="A6527" s="11"/>
    </row>
    <row r="6528">
      <c r="A6528" s="11"/>
    </row>
    <row r="6529">
      <c r="A6529" s="11"/>
    </row>
    <row r="6530">
      <c r="A6530" s="11"/>
    </row>
    <row r="6531">
      <c r="A6531" s="11"/>
    </row>
    <row r="6532">
      <c r="A6532" s="11"/>
    </row>
    <row r="6533">
      <c r="A6533" s="11"/>
    </row>
    <row r="6534">
      <c r="A6534" s="11"/>
    </row>
    <row r="6535">
      <c r="A6535" s="11"/>
    </row>
    <row r="6536">
      <c r="A6536" s="11"/>
    </row>
    <row r="6537">
      <c r="A6537" s="11"/>
    </row>
    <row r="6538">
      <c r="A6538" s="11"/>
    </row>
    <row r="6539">
      <c r="A6539" s="11"/>
    </row>
    <row r="6540">
      <c r="A6540" s="11"/>
    </row>
    <row r="6541">
      <c r="A6541" s="11"/>
    </row>
    <row r="6542">
      <c r="A6542" s="11"/>
    </row>
    <row r="6543">
      <c r="A6543" s="11"/>
    </row>
    <row r="6544">
      <c r="A6544" s="11"/>
    </row>
    <row r="6545">
      <c r="A6545" s="11"/>
    </row>
    <row r="6546">
      <c r="A6546" s="11"/>
    </row>
    <row r="6547">
      <c r="A6547" s="11"/>
    </row>
    <row r="6548">
      <c r="A6548" s="11"/>
    </row>
    <row r="6549">
      <c r="A6549" s="11"/>
    </row>
    <row r="6550">
      <c r="A6550" s="11"/>
    </row>
    <row r="6551">
      <c r="A6551" s="11"/>
    </row>
    <row r="6552">
      <c r="A6552" s="11"/>
    </row>
    <row r="6553">
      <c r="A6553" s="11"/>
    </row>
    <row r="6554">
      <c r="A6554" s="11"/>
    </row>
    <row r="6555">
      <c r="A6555" s="11"/>
    </row>
    <row r="6556">
      <c r="A6556" s="11"/>
    </row>
    <row r="6557">
      <c r="A6557" s="11"/>
    </row>
    <row r="6558">
      <c r="A6558" s="11"/>
    </row>
    <row r="6559">
      <c r="A6559" s="11"/>
    </row>
    <row r="6560">
      <c r="A6560" s="11"/>
    </row>
    <row r="6561">
      <c r="A6561" s="11"/>
    </row>
    <row r="6562">
      <c r="A6562" s="11"/>
    </row>
    <row r="6563">
      <c r="A6563" s="11"/>
    </row>
    <row r="6564">
      <c r="A6564" s="11"/>
    </row>
    <row r="6565">
      <c r="A6565" s="11"/>
    </row>
    <row r="6566">
      <c r="A6566" s="11"/>
    </row>
    <row r="6567">
      <c r="A6567" s="11"/>
    </row>
    <row r="6568">
      <c r="A6568" s="11"/>
    </row>
    <row r="6569">
      <c r="A6569" s="11"/>
    </row>
    <row r="6570">
      <c r="A6570" s="11"/>
    </row>
    <row r="6571">
      <c r="A6571" s="11"/>
    </row>
    <row r="6572">
      <c r="A6572" s="11"/>
    </row>
    <row r="6573">
      <c r="A6573" s="11"/>
    </row>
    <row r="6574">
      <c r="A6574" s="11"/>
    </row>
    <row r="6575">
      <c r="A6575" s="11"/>
    </row>
    <row r="6576">
      <c r="A6576" s="11"/>
    </row>
    <row r="6577">
      <c r="A6577" s="11"/>
    </row>
    <row r="6578">
      <c r="A6578" s="11"/>
    </row>
    <row r="6579">
      <c r="A6579" s="11"/>
    </row>
    <row r="6580">
      <c r="A6580" s="11"/>
    </row>
    <row r="6581">
      <c r="A6581" s="11"/>
    </row>
    <row r="6582">
      <c r="A6582" s="11"/>
    </row>
    <row r="6583">
      <c r="A6583" s="11"/>
    </row>
    <row r="6584">
      <c r="A6584" s="11"/>
    </row>
    <row r="6585">
      <c r="A6585" s="11"/>
    </row>
    <row r="6586">
      <c r="A6586" s="11"/>
    </row>
    <row r="6587">
      <c r="A6587" s="11"/>
    </row>
    <row r="6588">
      <c r="A6588" s="11"/>
    </row>
    <row r="6589">
      <c r="A6589" s="11"/>
    </row>
    <row r="6590">
      <c r="A6590" s="11"/>
    </row>
    <row r="6591">
      <c r="A6591" s="11"/>
    </row>
    <row r="6592">
      <c r="A6592" s="11"/>
    </row>
    <row r="6593">
      <c r="A6593" s="11"/>
    </row>
    <row r="6594">
      <c r="A6594" s="11"/>
    </row>
    <row r="6595">
      <c r="A6595" s="11"/>
    </row>
    <row r="6596">
      <c r="A6596" s="11"/>
    </row>
    <row r="6597">
      <c r="A6597" s="11"/>
    </row>
    <row r="6598">
      <c r="A6598" s="11"/>
    </row>
    <row r="6599">
      <c r="A6599" s="11"/>
    </row>
    <row r="6600">
      <c r="A6600" s="11"/>
    </row>
    <row r="6601">
      <c r="A6601" s="11"/>
    </row>
    <row r="6602">
      <c r="A6602" s="11"/>
    </row>
    <row r="6603">
      <c r="A6603" s="11"/>
    </row>
    <row r="6604">
      <c r="A6604" s="11"/>
    </row>
    <row r="6605">
      <c r="A6605" s="11"/>
    </row>
    <row r="6606">
      <c r="A6606" s="11"/>
    </row>
    <row r="6607">
      <c r="A6607" s="11"/>
    </row>
    <row r="6608">
      <c r="A6608" s="11"/>
    </row>
    <row r="6609">
      <c r="A6609" s="11"/>
    </row>
    <row r="6610">
      <c r="A6610" s="11"/>
    </row>
    <row r="6611">
      <c r="A6611" s="11"/>
    </row>
    <row r="6612">
      <c r="A6612" s="11"/>
    </row>
    <row r="6613">
      <c r="A6613" s="11"/>
    </row>
    <row r="6614">
      <c r="A6614" s="11"/>
    </row>
    <row r="6615">
      <c r="A6615" s="11"/>
    </row>
    <row r="6616">
      <c r="A6616" s="11"/>
    </row>
    <row r="6617">
      <c r="A6617" s="11"/>
    </row>
    <row r="6618">
      <c r="A6618" s="11"/>
    </row>
    <row r="6619">
      <c r="A6619" s="11"/>
    </row>
    <row r="6620">
      <c r="A6620" s="11"/>
    </row>
    <row r="6621">
      <c r="A6621" s="11"/>
    </row>
    <row r="6622">
      <c r="A6622" s="11"/>
    </row>
    <row r="6623">
      <c r="A6623" s="11"/>
    </row>
    <row r="6624">
      <c r="A6624" s="11"/>
    </row>
    <row r="6625">
      <c r="A6625" s="11"/>
    </row>
    <row r="6626">
      <c r="A6626" s="11"/>
    </row>
    <row r="6627">
      <c r="A6627" s="11"/>
    </row>
    <row r="6628">
      <c r="A6628" s="11"/>
    </row>
    <row r="6629">
      <c r="A6629" s="11"/>
    </row>
    <row r="6630">
      <c r="A6630" s="11"/>
    </row>
    <row r="6631">
      <c r="A6631" s="11"/>
    </row>
    <row r="6632">
      <c r="A6632" s="11"/>
    </row>
    <row r="6633">
      <c r="A6633" s="11"/>
    </row>
    <row r="6634">
      <c r="A6634" s="11"/>
    </row>
    <row r="6635">
      <c r="A6635" s="11"/>
    </row>
    <row r="6636">
      <c r="A6636" s="11"/>
    </row>
    <row r="6637">
      <c r="A6637" s="11"/>
    </row>
    <row r="6638">
      <c r="A6638" s="11"/>
    </row>
    <row r="6639">
      <c r="A6639" s="11"/>
    </row>
    <row r="6640">
      <c r="A6640" s="11"/>
    </row>
    <row r="6641">
      <c r="A6641" s="11"/>
    </row>
    <row r="6642">
      <c r="A6642" s="11"/>
    </row>
    <row r="6643">
      <c r="A6643" s="11"/>
    </row>
    <row r="6644">
      <c r="A6644" s="11"/>
    </row>
    <row r="6645">
      <c r="A6645" s="11"/>
    </row>
    <row r="6646">
      <c r="A6646" s="11"/>
    </row>
    <row r="6647">
      <c r="A6647" s="11"/>
    </row>
    <row r="6648">
      <c r="A6648" s="11"/>
    </row>
    <row r="6649">
      <c r="A6649" s="11"/>
    </row>
    <row r="6650">
      <c r="A6650" s="11"/>
    </row>
    <row r="6651">
      <c r="A6651" s="11"/>
    </row>
    <row r="6652">
      <c r="A6652" s="11"/>
    </row>
    <row r="6653">
      <c r="A6653" s="11"/>
    </row>
    <row r="6654">
      <c r="A6654" s="11"/>
    </row>
    <row r="6655">
      <c r="A6655" s="11"/>
    </row>
    <row r="6656">
      <c r="A6656" s="11"/>
    </row>
    <row r="6657">
      <c r="A6657" s="11"/>
    </row>
    <row r="6658">
      <c r="A6658" s="11"/>
    </row>
    <row r="6659">
      <c r="A6659" s="11"/>
    </row>
    <row r="6660">
      <c r="A6660" s="11"/>
    </row>
    <row r="6661">
      <c r="A6661" s="11"/>
    </row>
    <row r="6662">
      <c r="A6662" s="11"/>
    </row>
    <row r="6663">
      <c r="A6663" s="11"/>
    </row>
    <row r="6664">
      <c r="A6664" s="11"/>
    </row>
    <row r="6665">
      <c r="A6665" s="11"/>
    </row>
    <row r="6666">
      <c r="A6666" s="11"/>
    </row>
    <row r="6667">
      <c r="A6667" s="11"/>
    </row>
    <row r="6668">
      <c r="A6668" s="11"/>
    </row>
    <row r="6669">
      <c r="A6669" s="11"/>
    </row>
    <row r="6670">
      <c r="A6670" s="11"/>
    </row>
    <row r="6671">
      <c r="A6671" s="11"/>
    </row>
    <row r="6672">
      <c r="A6672" s="11"/>
    </row>
    <row r="6673">
      <c r="A6673" s="11"/>
    </row>
    <row r="6674">
      <c r="A6674" s="11"/>
    </row>
    <row r="6675">
      <c r="A6675" s="11"/>
    </row>
    <row r="6676">
      <c r="A6676" s="11"/>
    </row>
    <row r="6677">
      <c r="A6677" s="11"/>
    </row>
    <row r="6678">
      <c r="A6678" s="11"/>
    </row>
    <row r="6679">
      <c r="A6679" s="11"/>
    </row>
    <row r="6680">
      <c r="A6680" s="11"/>
    </row>
    <row r="6681">
      <c r="A6681" s="11"/>
    </row>
    <row r="6682">
      <c r="A6682" s="11"/>
    </row>
    <row r="6683">
      <c r="A6683" s="11"/>
    </row>
    <row r="6684">
      <c r="A6684" s="11"/>
    </row>
    <row r="6685">
      <c r="A6685" s="11"/>
    </row>
    <row r="6686">
      <c r="A6686" s="11"/>
    </row>
    <row r="6687">
      <c r="A6687" s="11"/>
    </row>
    <row r="6688">
      <c r="A6688" s="11"/>
    </row>
    <row r="6689">
      <c r="A6689" s="11"/>
    </row>
    <row r="6690">
      <c r="A6690" s="11"/>
    </row>
    <row r="6691">
      <c r="A6691" s="11"/>
    </row>
    <row r="6692">
      <c r="A6692" s="11"/>
    </row>
    <row r="6693">
      <c r="A6693" s="11"/>
    </row>
    <row r="6694">
      <c r="A6694" s="11"/>
    </row>
    <row r="6695">
      <c r="A6695" s="11"/>
    </row>
    <row r="6696">
      <c r="A6696" s="11"/>
    </row>
    <row r="6697">
      <c r="A6697" s="11"/>
    </row>
    <row r="6698">
      <c r="A6698" s="11"/>
    </row>
    <row r="6699">
      <c r="A6699" s="11"/>
    </row>
    <row r="6700">
      <c r="A6700" s="11"/>
    </row>
    <row r="6701">
      <c r="A6701" s="11"/>
    </row>
    <row r="6702">
      <c r="A6702" s="11"/>
    </row>
    <row r="6703">
      <c r="A6703" s="11"/>
    </row>
    <row r="6704">
      <c r="A6704" s="11"/>
    </row>
    <row r="6705">
      <c r="A6705" s="11"/>
    </row>
    <row r="6706">
      <c r="A6706" s="11"/>
    </row>
    <row r="6707">
      <c r="A6707" s="11"/>
    </row>
    <row r="6708">
      <c r="A6708" s="11"/>
    </row>
    <row r="6709">
      <c r="A6709" s="11"/>
    </row>
    <row r="6710">
      <c r="A6710" s="11"/>
    </row>
    <row r="6711">
      <c r="A6711" s="11"/>
    </row>
    <row r="6712">
      <c r="A6712" s="11"/>
    </row>
    <row r="6713">
      <c r="A6713" s="11"/>
    </row>
    <row r="6714">
      <c r="A6714" s="11"/>
    </row>
    <row r="6715">
      <c r="A6715" s="11"/>
    </row>
    <row r="6716">
      <c r="A6716" s="11"/>
    </row>
    <row r="6717">
      <c r="A6717" s="11"/>
    </row>
    <row r="6718">
      <c r="A6718" s="11"/>
    </row>
    <row r="6719">
      <c r="A6719" s="11"/>
    </row>
    <row r="6720">
      <c r="A6720" s="11"/>
    </row>
    <row r="6721">
      <c r="A6721" s="11"/>
    </row>
    <row r="6722">
      <c r="A6722" s="11"/>
    </row>
    <row r="6723">
      <c r="A6723" s="11"/>
    </row>
    <row r="6724">
      <c r="A6724" s="11"/>
    </row>
    <row r="6725">
      <c r="A6725" s="11"/>
    </row>
    <row r="6726">
      <c r="A6726" s="11"/>
    </row>
    <row r="6727">
      <c r="A6727" s="11"/>
    </row>
    <row r="6728">
      <c r="A6728" s="11"/>
    </row>
    <row r="6729">
      <c r="A6729" s="11"/>
    </row>
    <row r="6730">
      <c r="A6730" s="11"/>
    </row>
    <row r="6731">
      <c r="A6731" s="11"/>
    </row>
    <row r="6732">
      <c r="A6732" s="11"/>
    </row>
    <row r="6733">
      <c r="A6733" s="11"/>
    </row>
    <row r="6734">
      <c r="A6734" s="11"/>
    </row>
    <row r="6735">
      <c r="A6735" s="11"/>
    </row>
    <row r="6736">
      <c r="A6736" s="11"/>
    </row>
    <row r="6737">
      <c r="A6737" s="11"/>
    </row>
    <row r="6738">
      <c r="A6738" s="11"/>
    </row>
    <row r="6739">
      <c r="A6739" s="11"/>
    </row>
    <row r="6740">
      <c r="A6740" s="11"/>
    </row>
    <row r="6741">
      <c r="A6741" s="11"/>
    </row>
    <row r="6742">
      <c r="A6742" s="11"/>
    </row>
    <row r="6743">
      <c r="A6743" s="11"/>
    </row>
    <row r="6744">
      <c r="A6744" s="11"/>
    </row>
    <row r="6745">
      <c r="A6745" s="11"/>
    </row>
    <row r="6746">
      <c r="A6746" s="11"/>
    </row>
    <row r="6747">
      <c r="A6747" s="11"/>
    </row>
    <row r="6748">
      <c r="A6748" s="11"/>
    </row>
    <row r="6749">
      <c r="A6749" s="11"/>
    </row>
    <row r="6750">
      <c r="A6750" s="11"/>
    </row>
    <row r="6751">
      <c r="A6751" s="11"/>
    </row>
    <row r="6752">
      <c r="A6752" s="11"/>
    </row>
    <row r="6753">
      <c r="A6753" s="11"/>
    </row>
    <row r="6754">
      <c r="A6754" s="11"/>
    </row>
    <row r="6755">
      <c r="A6755" s="11"/>
    </row>
    <row r="6756">
      <c r="A6756" s="11"/>
    </row>
    <row r="6757">
      <c r="A6757" s="11"/>
    </row>
    <row r="6758">
      <c r="A6758" s="11"/>
    </row>
    <row r="6759">
      <c r="A6759" s="11"/>
    </row>
    <row r="6760">
      <c r="A6760" s="11"/>
    </row>
    <row r="6761">
      <c r="A6761" s="11"/>
    </row>
    <row r="6762">
      <c r="A6762" s="11"/>
    </row>
    <row r="6763">
      <c r="A6763" s="11"/>
    </row>
    <row r="6764">
      <c r="A6764" s="11"/>
    </row>
    <row r="6765">
      <c r="A6765" s="11"/>
    </row>
    <row r="6766">
      <c r="A6766" s="11"/>
    </row>
    <row r="6767">
      <c r="A6767" s="11"/>
    </row>
    <row r="6768">
      <c r="A6768" s="11"/>
    </row>
    <row r="6769">
      <c r="A6769" s="11"/>
    </row>
    <row r="6770">
      <c r="A6770" s="11"/>
    </row>
    <row r="6771">
      <c r="A6771" s="11"/>
    </row>
    <row r="6772">
      <c r="A6772" s="11"/>
    </row>
    <row r="6773">
      <c r="A6773" s="11"/>
    </row>
    <row r="6774">
      <c r="A6774" s="11"/>
    </row>
    <row r="6775">
      <c r="A6775" s="11"/>
    </row>
    <row r="6776">
      <c r="A6776" s="11"/>
    </row>
    <row r="6777">
      <c r="A6777" s="11"/>
    </row>
    <row r="6778">
      <c r="A6778" s="11"/>
    </row>
    <row r="6779">
      <c r="A6779" s="11"/>
    </row>
    <row r="6780">
      <c r="A6780" s="11"/>
    </row>
    <row r="6781">
      <c r="A6781" s="11"/>
    </row>
    <row r="6782">
      <c r="A6782" s="11"/>
    </row>
    <row r="6783">
      <c r="A6783" s="11"/>
    </row>
    <row r="6784">
      <c r="A6784" s="11"/>
    </row>
    <row r="6785">
      <c r="A6785" s="11"/>
    </row>
    <row r="6786">
      <c r="A6786" s="11"/>
    </row>
    <row r="6787">
      <c r="A6787" s="11"/>
    </row>
    <row r="6788">
      <c r="A6788" s="11"/>
    </row>
    <row r="6789">
      <c r="A6789" s="11"/>
    </row>
    <row r="6790">
      <c r="A6790" s="11"/>
    </row>
    <row r="6791">
      <c r="A6791" s="11"/>
    </row>
    <row r="6792">
      <c r="A6792" s="11"/>
    </row>
    <row r="6793">
      <c r="A6793" s="11"/>
    </row>
    <row r="6794">
      <c r="A6794" s="11"/>
    </row>
    <row r="6795">
      <c r="A6795" s="11"/>
    </row>
    <row r="6796">
      <c r="A6796" s="11"/>
    </row>
    <row r="6797">
      <c r="A6797" s="11"/>
    </row>
    <row r="6798">
      <c r="A6798" s="11"/>
    </row>
    <row r="6799">
      <c r="A6799" s="11"/>
    </row>
    <row r="6800">
      <c r="A6800" s="11"/>
    </row>
    <row r="6801">
      <c r="A6801" s="11"/>
    </row>
    <row r="6802">
      <c r="A6802" s="11"/>
    </row>
    <row r="6803">
      <c r="A6803" s="11"/>
    </row>
    <row r="6804">
      <c r="A6804" s="11"/>
    </row>
    <row r="6805">
      <c r="A6805" s="11"/>
    </row>
    <row r="6806">
      <c r="A6806" s="11"/>
    </row>
    <row r="6807">
      <c r="A6807" s="11"/>
    </row>
    <row r="6808">
      <c r="A6808" s="11"/>
    </row>
    <row r="6809">
      <c r="A6809" s="11"/>
    </row>
    <row r="6810">
      <c r="A6810" s="11"/>
    </row>
    <row r="6811">
      <c r="A6811" s="11"/>
    </row>
    <row r="6812">
      <c r="A6812" s="11"/>
    </row>
    <row r="6813">
      <c r="A6813" s="11"/>
    </row>
    <row r="6814">
      <c r="A6814" s="11"/>
    </row>
    <row r="6815">
      <c r="A6815" s="11"/>
    </row>
    <row r="6816">
      <c r="A6816" s="11"/>
    </row>
    <row r="6817">
      <c r="A6817" s="11"/>
    </row>
    <row r="6818">
      <c r="A6818" s="11"/>
    </row>
    <row r="6819">
      <c r="A6819" s="11"/>
    </row>
    <row r="6820">
      <c r="A6820" s="11"/>
    </row>
    <row r="6821">
      <c r="A6821" s="11"/>
    </row>
    <row r="6822">
      <c r="A6822" s="11"/>
    </row>
    <row r="6823">
      <c r="A6823" s="11"/>
    </row>
    <row r="6824">
      <c r="A6824" s="11"/>
    </row>
    <row r="6825">
      <c r="A6825" s="11"/>
    </row>
    <row r="6826">
      <c r="A6826" s="11"/>
    </row>
    <row r="6827">
      <c r="A6827" s="11"/>
    </row>
    <row r="6828">
      <c r="A6828" s="11"/>
    </row>
    <row r="6829">
      <c r="A6829" s="11"/>
    </row>
    <row r="6830">
      <c r="A6830" s="11"/>
    </row>
    <row r="6831">
      <c r="A6831" s="11"/>
    </row>
    <row r="6832">
      <c r="A6832" s="11"/>
    </row>
    <row r="6833">
      <c r="A6833" s="11"/>
    </row>
    <row r="6834">
      <c r="A6834" s="11"/>
    </row>
    <row r="6835">
      <c r="A6835" s="11"/>
    </row>
    <row r="6836">
      <c r="A6836" s="11"/>
    </row>
    <row r="6837">
      <c r="A6837" s="11"/>
    </row>
    <row r="6838">
      <c r="A6838" s="11"/>
    </row>
    <row r="6839">
      <c r="A6839" s="11"/>
    </row>
    <row r="6840">
      <c r="A6840" s="11"/>
    </row>
    <row r="6841">
      <c r="A6841" s="11"/>
    </row>
    <row r="6842">
      <c r="A6842" s="11"/>
    </row>
    <row r="6843">
      <c r="A6843" s="11"/>
    </row>
    <row r="6844">
      <c r="A6844" s="11"/>
    </row>
    <row r="6845">
      <c r="A6845" s="11"/>
    </row>
    <row r="6846">
      <c r="A6846" s="11"/>
    </row>
    <row r="6847">
      <c r="A6847" s="11"/>
    </row>
    <row r="6848">
      <c r="A6848" s="11"/>
    </row>
    <row r="6849">
      <c r="A6849" s="11"/>
    </row>
    <row r="6850">
      <c r="A6850" s="11"/>
    </row>
    <row r="6851">
      <c r="A6851" s="11"/>
    </row>
    <row r="6852">
      <c r="A6852" s="11"/>
    </row>
    <row r="6853">
      <c r="A6853" s="11"/>
    </row>
    <row r="6854">
      <c r="A6854" s="11"/>
    </row>
    <row r="6855">
      <c r="A6855" s="11"/>
    </row>
    <row r="6856">
      <c r="A6856" s="11"/>
    </row>
    <row r="6857">
      <c r="A6857" s="11"/>
    </row>
    <row r="6858">
      <c r="A6858" s="11"/>
    </row>
    <row r="6859">
      <c r="A6859" s="11"/>
    </row>
    <row r="6860">
      <c r="A6860" s="11"/>
    </row>
    <row r="6861">
      <c r="A6861" s="11"/>
    </row>
    <row r="6862">
      <c r="A6862" s="11"/>
    </row>
    <row r="6863">
      <c r="A6863" s="11"/>
    </row>
    <row r="6864">
      <c r="A6864" s="11"/>
    </row>
    <row r="6865">
      <c r="A6865" s="11"/>
    </row>
    <row r="6866">
      <c r="A6866" s="11"/>
    </row>
    <row r="6867">
      <c r="A6867" s="11"/>
    </row>
    <row r="6868">
      <c r="A6868" s="11"/>
    </row>
    <row r="6869">
      <c r="A6869" s="11"/>
    </row>
    <row r="6870">
      <c r="A6870" s="11"/>
    </row>
    <row r="6871">
      <c r="A6871" s="11"/>
    </row>
    <row r="6872">
      <c r="A6872" s="11"/>
    </row>
    <row r="6873">
      <c r="A6873" s="11"/>
    </row>
    <row r="6874">
      <c r="A6874" s="11"/>
    </row>
    <row r="6875">
      <c r="A6875" s="11"/>
    </row>
    <row r="6876">
      <c r="A6876" s="11"/>
    </row>
    <row r="6877">
      <c r="A6877" s="11"/>
    </row>
    <row r="6878">
      <c r="A6878" s="11"/>
    </row>
    <row r="6879">
      <c r="A6879" s="11"/>
    </row>
    <row r="6880">
      <c r="A6880" s="11"/>
    </row>
    <row r="6881">
      <c r="A6881" s="11"/>
    </row>
    <row r="6882">
      <c r="A6882" s="11"/>
    </row>
    <row r="6883">
      <c r="A6883" s="11"/>
    </row>
    <row r="6884">
      <c r="A6884" s="11"/>
    </row>
    <row r="6885">
      <c r="A6885" s="11"/>
    </row>
    <row r="6886">
      <c r="A6886" s="11"/>
    </row>
    <row r="6887">
      <c r="A6887" s="11"/>
    </row>
    <row r="6888">
      <c r="A6888" s="11"/>
    </row>
    <row r="6889">
      <c r="A6889" s="11"/>
    </row>
    <row r="6890">
      <c r="A6890" s="11"/>
    </row>
    <row r="6891">
      <c r="A6891" s="11"/>
    </row>
    <row r="6892">
      <c r="A6892" s="11"/>
    </row>
    <row r="6893">
      <c r="A6893" s="11"/>
    </row>
    <row r="6894">
      <c r="A6894" s="11"/>
    </row>
    <row r="6895">
      <c r="A6895" s="11"/>
    </row>
    <row r="6896">
      <c r="A6896" s="11"/>
    </row>
    <row r="6897">
      <c r="A6897" s="11"/>
    </row>
    <row r="6898">
      <c r="A6898" s="11"/>
    </row>
    <row r="6899">
      <c r="A6899" s="11"/>
    </row>
    <row r="6900">
      <c r="A6900" s="11"/>
    </row>
    <row r="6901">
      <c r="A6901" s="11"/>
    </row>
    <row r="6902">
      <c r="A6902" s="11"/>
    </row>
    <row r="6903">
      <c r="A6903" s="11"/>
    </row>
    <row r="6904">
      <c r="A6904" s="11"/>
    </row>
    <row r="6905">
      <c r="A6905" s="11"/>
    </row>
    <row r="6906">
      <c r="A6906" s="11"/>
    </row>
    <row r="6907">
      <c r="A6907" s="11"/>
    </row>
    <row r="6908">
      <c r="A6908" s="11"/>
    </row>
    <row r="6909">
      <c r="A6909" s="11"/>
    </row>
    <row r="6910">
      <c r="A6910" s="11"/>
    </row>
    <row r="6911">
      <c r="A6911" s="11"/>
    </row>
    <row r="6912">
      <c r="A6912" s="11"/>
    </row>
    <row r="6913">
      <c r="A6913" s="11"/>
    </row>
    <row r="6914">
      <c r="A6914" s="11"/>
    </row>
    <row r="6915">
      <c r="A6915" s="11"/>
    </row>
    <row r="6916">
      <c r="A6916" s="11"/>
    </row>
    <row r="6917">
      <c r="A6917" s="11"/>
    </row>
    <row r="6918">
      <c r="A6918" s="11"/>
    </row>
    <row r="6919">
      <c r="A6919" s="11"/>
    </row>
    <row r="6920">
      <c r="A6920" s="11"/>
    </row>
    <row r="6921">
      <c r="A6921" s="11"/>
    </row>
    <row r="6922">
      <c r="A6922" s="11"/>
    </row>
    <row r="6923">
      <c r="A6923" s="11"/>
    </row>
    <row r="6924">
      <c r="A6924" s="11"/>
    </row>
    <row r="6925">
      <c r="A6925" s="11"/>
    </row>
    <row r="6926">
      <c r="A6926" s="11"/>
    </row>
    <row r="6927">
      <c r="A6927" s="11"/>
    </row>
    <row r="6928">
      <c r="A6928" s="11"/>
    </row>
    <row r="6929">
      <c r="A6929" s="11"/>
    </row>
    <row r="6930">
      <c r="A6930" s="11"/>
    </row>
    <row r="6931">
      <c r="A6931" s="11"/>
    </row>
    <row r="6932">
      <c r="A6932" s="11"/>
    </row>
    <row r="6933">
      <c r="A6933" s="11"/>
    </row>
    <row r="6934">
      <c r="A6934" s="11"/>
    </row>
    <row r="6935">
      <c r="A6935" s="11"/>
    </row>
    <row r="6936">
      <c r="A6936" s="11"/>
    </row>
    <row r="6937">
      <c r="A6937" s="11"/>
    </row>
    <row r="6938">
      <c r="A6938" s="11"/>
    </row>
    <row r="6939">
      <c r="A6939" s="11"/>
    </row>
    <row r="6940">
      <c r="A6940" s="11"/>
    </row>
    <row r="6941">
      <c r="A6941" s="11"/>
    </row>
    <row r="6942">
      <c r="A6942" s="11"/>
    </row>
    <row r="6943">
      <c r="A6943" s="11"/>
    </row>
    <row r="6944">
      <c r="A6944" s="11"/>
    </row>
    <row r="6945">
      <c r="A6945" s="11"/>
    </row>
    <row r="6946">
      <c r="A6946" s="11"/>
    </row>
    <row r="6947">
      <c r="A6947" s="11"/>
    </row>
    <row r="6948">
      <c r="A6948" s="11"/>
    </row>
    <row r="6949">
      <c r="A6949" s="11"/>
    </row>
    <row r="6950">
      <c r="A6950" s="11"/>
    </row>
    <row r="6951">
      <c r="A6951" s="11"/>
    </row>
    <row r="6952">
      <c r="A6952" s="11"/>
    </row>
    <row r="6953">
      <c r="A6953" s="11"/>
    </row>
    <row r="6954">
      <c r="A6954" s="11"/>
    </row>
    <row r="6955">
      <c r="A6955" s="11"/>
    </row>
    <row r="6956">
      <c r="A6956" s="11"/>
    </row>
    <row r="6957">
      <c r="A6957" s="11"/>
    </row>
    <row r="6958">
      <c r="A6958" s="11"/>
    </row>
    <row r="6959">
      <c r="A6959" s="11"/>
    </row>
    <row r="6960">
      <c r="A6960" s="11"/>
    </row>
    <row r="6961">
      <c r="A6961" s="11"/>
    </row>
    <row r="6962">
      <c r="A6962" s="11"/>
    </row>
    <row r="6963">
      <c r="A6963" s="11"/>
    </row>
    <row r="6964">
      <c r="A6964" s="11"/>
    </row>
    <row r="6965">
      <c r="A6965" s="11"/>
    </row>
    <row r="6966">
      <c r="A6966" s="11"/>
    </row>
    <row r="6967">
      <c r="A6967" s="11"/>
    </row>
    <row r="6968">
      <c r="A6968" s="11"/>
    </row>
    <row r="6969">
      <c r="A6969" s="11"/>
    </row>
    <row r="6970">
      <c r="A6970" s="11"/>
    </row>
    <row r="6971">
      <c r="A6971" s="11"/>
    </row>
    <row r="6972">
      <c r="A6972" s="11"/>
    </row>
    <row r="6973">
      <c r="A6973" s="11"/>
    </row>
    <row r="6974">
      <c r="A6974" s="11"/>
    </row>
    <row r="6975">
      <c r="A6975" s="11"/>
    </row>
    <row r="6976">
      <c r="A6976" s="11"/>
    </row>
    <row r="6977">
      <c r="A6977" s="11"/>
    </row>
    <row r="6978">
      <c r="A6978" s="11"/>
    </row>
    <row r="6979">
      <c r="A6979" s="11"/>
    </row>
    <row r="6980">
      <c r="A6980" s="11"/>
    </row>
    <row r="6981">
      <c r="A6981" s="11"/>
    </row>
    <row r="6982">
      <c r="A6982" s="11"/>
    </row>
    <row r="6983">
      <c r="A6983" s="11"/>
    </row>
    <row r="6984">
      <c r="A6984" s="11"/>
    </row>
    <row r="6985">
      <c r="A6985" s="11"/>
    </row>
    <row r="6986">
      <c r="A6986" s="11"/>
    </row>
    <row r="6987">
      <c r="A6987" s="11"/>
    </row>
    <row r="6988">
      <c r="A6988" s="11"/>
    </row>
    <row r="6989">
      <c r="A6989" s="11"/>
    </row>
    <row r="6990">
      <c r="A6990" s="11"/>
    </row>
    <row r="6991">
      <c r="A6991" s="11"/>
    </row>
    <row r="6992">
      <c r="A6992" s="11"/>
    </row>
    <row r="6993">
      <c r="A6993" s="11"/>
    </row>
    <row r="6994">
      <c r="A6994" s="11"/>
    </row>
    <row r="6995">
      <c r="A6995" s="11"/>
    </row>
    <row r="6996">
      <c r="A6996" s="11"/>
    </row>
    <row r="6997">
      <c r="A6997" s="11"/>
    </row>
    <row r="6998">
      <c r="A6998" s="11"/>
    </row>
    <row r="6999">
      <c r="A6999" s="11"/>
    </row>
    <row r="7000">
      <c r="A7000" s="11"/>
    </row>
    <row r="7001">
      <c r="A7001" s="11"/>
    </row>
    <row r="7002">
      <c r="A7002" s="11"/>
    </row>
    <row r="7003">
      <c r="A7003" s="11"/>
    </row>
    <row r="7004">
      <c r="A7004" s="11"/>
    </row>
    <row r="7005">
      <c r="A7005" s="11"/>
    </row>
    <row r="7006">
      <c r="A7006" s="11"/>
    </row>
    <row r="7007">
      <c r="A7007" s="11"/>
    </row>
    <row r="7008">
      <c r="A7008" s="11"/>
    </row>
    <row r="7009">
      <c r="A7009" s="11"/>
    </row>
    <row r="7010">
      <c r="A7010" s="11"/>
    </row>
    <row r="7011">
      <c r="A7011" s="11"/>
    </row>
    <row r="7012">
      <c r="A7012" s="11"/>
    </row>
    <row r="7013">
      <c r="A7013" s="11"/>
    </row>
    <row r="7014">
      <c r="A7014" s="11"/>
    </row>
    <row r="7015">
      <c r="A7015" s="11"/>
    </row>
    <row r="7016">
      <c r="A7016" s="11"/>
    </row>
    <row r="7017">
      <c r="A7017" s="11"/>
    </row>
    <row r="7018">
      <c r="A7018" s="11"/>
    </row>
    <row r="7019">
      <c r="A7019" s="11"/>
    </row>
    <row r="7020">
      <c r="A7020" s="11"/>
    </row>
    <row r="7021">
      <c r="A7021" s="11"/>
    </row>
    <row r="7022">
      <c r="A7022" s="11"/>
    </row>
    <row r="7023">
      <c r="A7023" s="11"/>
    </row>
    <row r="7024">
      <c r="A7024" s="11"/>
    </row>
    <row r="7025">
      <c r="A7025" s="11"/>
    </row>
    <row r="7026">
      <c r="A7026" s="11"/>
    </row>
    <row r="7027">
      <c r="A7027" s="11"/>
    </row>
    <row r="7028">
      <c r="A7028" s="11"/>
    </row>
    <row r="7029">
      <c r="A7029" s="11"/>
    </row>
    <row r="7030">
      <c r="A7030" s="11"/>
    </row>
    <row r="7031">
      <c r="A7031" s="11"/>
    </row>
    <row r="7032">
      <c r="A7032" s="11"/>
    </row>
    <row r="7033">
      <c r="A7033" s="11"/>
    </row>
    <row r="7034">
      <c r="A7034" s="11"/>
    </row>
    <row r="7035">
      <c r="A7035" s="11"/>
    </row>
    <row r="7036">
      <c r="A7036" s="11"/>
    </row>
    <row r="7037">
      <c r="A7037" s="12"/>
    </row>
    <row r="7038">
      <c r="A7038" s="12"/>
    </row>
    <row r="7039">
      <c r="A7039" s="11"/>
    </row>
    <row r="7040">
      <c r="A7040" s="11"/>
    </row>
    <row r="7041">
      <c r="A7041" s="11"/>
    </row>
    <row r="7042">
      <c r="A7042" s="11"/>
    </row>
    <row r="7043">
      <c r="A7043" s="11"/>
    </row>
    <row r="7044">
      <c r="A7044" s="11"/>
    </row>
    <row r="7045">
      <c r="A7045" s="11"/>
    </row>
    <row r="7046">
      <c r="A7046" s="11"/>
    </row>
    <row r="7047">
      <c r="A7047" s="11"/>
    </row>
    <row r="7048">
      <c r="A7048" s="11"/>
    </row>
    <row r="7049">
      <c r="A7049" s="11"/>
    </row>
    <row r="7050">
      <c r="A7050" s="11"/>
    </row>
    <row r="7051">
      <c r="A7051" s="11"/>
    </row>
    <row r="7052">
      <c r="A7052" s="11"/>
    </row>
    <row r="7053">
      <c r="A7053" s="11"/>
    </row>
    <row r="7054">
      <c r="A7054" s="11"/>
    </row>
    <row r="7055">
      <c r="A7055" s="11"/>
    </row>
    <row r="7056">
      <c r="A7056" s="11"/>
    </row>
    <row r="7057">
      <c r="A7057" s="11"/>
    </row>
    <row r="7058">
      <c r="A7058" s="11"/>
    </row>
    <row r="7059">
      <c r="A7059" s="11"/>
    </row>
    <row r="7060">
      <c r="A7060" s="11"/>
    </row>
    <row r="7061">
      <c r="A7061" s="11"/>
    </row>
    <row r="7062">
      <c r="A7062" s="11"/>
    </row>
    <row r="7063">
      <c r="A7063" s="11"/>
    </row>
    <row r="7064">
      <c r="A7064" s="11"/>
    </row>
    <row r="7065">
      <c r="A7065" s="11"/>
    </row>
    <row r="7066">
      <c r="A7066" s="11"/>
    </row>
    <row r="7067">
      <c r="A7067" s="11"/>
    </row>
    <row r="7068">
      <c r="A7068" s="11"/>
    </row>
    <row r="7069">
      <c r="A7069" s="11"/>
    </row>
    <row r="7070">
      <c r="A7070" s="11"/>
    </row>
    <row r="7071">
      <c r="A7071" s="11"/>
    </row>
    <row r="7072">
      <c r="A7072" s="11"/>
    </row>
    <row r="7073">
      <c r="A7073" s="12"/>
    </row>
    <row r="7074">
      <c r="A7074" s="12"/>
    </row>
    <row r="7075">
      <c r="A7075" s="11"/>
    </row>
    <row r="7076">
      <c r="A7076" s="11"/>
    </row>
    <row r="7077">
      <c r="A7077" s="11"/>
    </row>
    <row r="7078">
      <c r="A7078" s="11"/>
    </row>
    <row r="7079">
      <c r="A7079" s="11"/>
    </row>
    <row r="7080">
      <c r="A7080" s="11"/>
    </row>
    <row r="7081">
      <c r="A7081" s="11"/>
    </row>
    <row r="7082">
      <c r="A7082" s="11"/>
    </row>
    <row r="7083">
      <c r="A7083" s="11"/>
    </row>
    <row r="7084">
      <c r="A7084" s="11"/>
    </row>
    <row r="7085">
      <c r="A7085" s="11"/>
    </row>
    <row r="7086">
      <c r="A7086" s="11"/>
    </row>
    <row r="7087">
      <c r="A7087" s="11"/>
    </row>
    <row r="7088">
      <c r="A7088" s="11"/>
    </row>
    <row r="7089">
      <c r="A7089" s="11"/>
    </row>
    <row r="7090">
      <c r="A7090" s="11"/>
    </row>
    <row r="7091">
      <c r="A7091" s="11"/>
    </row>
    <row r="7092">
      <c r="A7092" s="11"/>
    </row>
    <row r="7093">
      <c r="A7093" s="11"/>
    </row>
    <row r="7094">
      <c r="A7094" s="11"/>
    </row>
    <row r="7095">
      <c r="A7095" s="11"/>
    </row>
    <row r="7096">
      <c r="A7096" s="11"/>
    </row>
    <row r="7097">
      <c r="A7097" s="11"/>
    </row>
    <row r="7098">
      <c r="A7098" s="11"/>
    </row>
    <row r="7099">
      <c r="A7099" s="11"/>
    </row>
    <row r="7100">
      <c r="A7100" s="11"/>
    </row>
    <row r="7101">
      <c r="A7101" s="11"/>
    </row>
    <row r="7102">
      <c r="A7102" s="11"/>
    </row>
    <row r="7103">
      <c r="A7103" s="11"/>
    </row>
    <row r="7104">
      <c r="A7104" s="11"/>
    </row>
    <row r="7105">
      <c r="A7105" s="11"/>
    </row>
    <row r="7106">
      <c r="A7106" s="11"/>
    </row>
    <row r="7107">
      <c r="A7107" s="11"/>
    </row>
    <row r="7108">
      <c r="A7108" s="11"/>
    </row>
    <row r="7109">
      <c r="A7109" s="11"/>
    </row>
    <row r="7110">
      <c r="A7110" s="11"/>
    </row>
    <row r="7111">
      <c r="A7111" s="11"/>
    </row>
    <row r="7112">
      <c r="A7112" s="11"/>
    </row>
    <row r="7113">
      <c r="A7113" s="11"/>
    </row>
    <row r="7114">
      <c r="A7114" s="11"/>
    </row>
    <row r="7115">
      <c r="A7115" s="11"/>
    </row>
    <row r="7116">
      <c r="A7116" s="11"/>
    </row>
    <row r="7117">
      <c r="A7117" s="11"/>
    </row>
    <row r="7118">
      <c r="A7118" s="11"/>
    </row>
    <row r="7119">
      <c r="A7119" s="11"/>
    </row>
    <row r="7120">
      <c r="A7120" s="11"/>
    </row>
    <row r="7121">
      <c r="A7121" s="11"/>
    </row>
    <row r="7122">
      <c r="A7122" s="11"/>
    </row>
    <row r="7123">
      <c r="A7123" s="11"/>
    </row>
    <row r="7124">
      <c r="A7124" s="11"/>
    </row>
    <row r="7125">
      <c r="A7125" s="11"/>
    </row>
    <row r="7126">
      <c r="A7126" s="11"/>
    </row>
    <row r="7127">
      <c r="A7127" s="11"/>
    </row>
    <row r="7128">
      <c r="A7128" s="11"/>
    </row>
    <row r="7129">
      <c r="A7129" s="11"/>
    </row>
    <row r="7130">
      <c r="A7130" s="11"/>
    </row>
    <row r="7131">
      <c r="A7131" s="11"/>
    </row>
    <row r="7132">
      <c r="A7132" s="11"/>
    </row>
    <row r="7133">
      <c r="A7133" s="11"/>
    </row>
    <row r="7134">
      <c r="A7134" s="11"/>
    </row>
    <row r="7135">
      <c r="A7135" s="11"/>
    </row>
    <row r="7136">
      <c r="A7136" s="11"/>
    </row>
    <row r="7137">
      <c r="A7137" s="11"/>
    </row>
    <row r="7138">
      <c r="A7138" s="11"/>
    </row>
    <row r="7139">
      <c r="A7139" s="11"/>
    </row>
    <row r="7140">
      <c r="A7140" s="11"/>
    </row>
    <row r="7141">
      <c r="A7141" s="11"/>
    </row>
    <row r="7142">
      <c r="A7142" s="12"/>
    </row>
    <row r="7143">
      <c r="A7143" s="11"/>
    </row>
    <row r="7144">
      <c r="A7144" s="11"/>
    </row>
    <row r="7145">
      <c r="A7145" s="11"/>
    </row>
    <row r="7146">
      <c r="A7146" s="11"/>
    </row>
    <row r="7147">
      <c r="A7147" s="11"/>
    </row>
    <row r="7148">
      <c r="A7148" s="11"/>
    </row>
    <row r="7149">
      <c r="A7149" s="11"/>
    </row>
    <row r="7150">
      <c r="A7150" s="11"/>
    </row>
    <row r="7151">
      <c r="A7151" s="11"/>
    </row>
    <row r="7152">
      <c r="A7152" s="11"/>
    </row>
    <row r="7153">
      <c r="A7153" s="11"/>
    </row>
    <row r="7154">
      <c r="A7154" s="11"/>
    </row>
    <row r="7155">
      <c r="A7155" s="11"/>
    </row>
    <row r="7156">
      <c r="A7156" s="11"/>
    </row>
    <row r="7157">
      <c r="A7157" s="11"/>
    </row>
    <row r="7158">
      <c r="A7158" s="11"/>
    </row>
    <row r="7159">
      <c r="A7159" s="11"/>
    </row>
    <row r="7160">
      <c r="A7160" s="11"/>
    </row>
    <row r="7161">
      <c r="A7161" s="11"/>
    </row>
    <row r="7162">
      <c r="A7162" s="11"/>
    </row>
    <row r="7163">
      <c r="A7163" s="11"/>
    </row>
    <row r="7164">
      <c r="A7164" s="11"/>
    </row>
    <row r="7165">
      <c r="A7165" s="11"/>
    </row>
    <row r="7166">
      <c r="A7166" s="11"/>
    </row>
    <row r="7167">
      <c r="A7167" s="11"/>
    </row>
    <row r="7168">
      <c r="A7168" s="11"/>
    </row>
    <row r="7169">
      <c r="A7169" s="12"/>
    </row>
    <row r="7170">
      <c r="A7170" s="11"/>
    </row>
    <row r="7171">
      <c r="A7171" s="11"/>
    </row>
    <row r="7172">
      <c r="A7172" s="11"/>
    </row>
    <row r="7173">
      <c r="A7173" s="11"/>
    </row>
    <row r="7174">
      <c r="A7174" s="11"/>
    </row>
    <row r="7175">
      <c r="A7175" s="11"/>
    </row>
    <row r="7176">
      <c r="A7176" s="11"/>
    </row>
    <row r="7177">
      <c r="A7177" s="11"/>
    </row>
    <row r="7178">
      <c r="A7178" s="11"/>
    </row>
    <row r="7179">
      <c r="A7179" s="11"/>
    </row>
    <row r="7180">
      <c r="A7180" s="11"/>
    </row>
    <row r="7181">
      <c r="A7181" s="11"/>
    </row>
    <row r="7182">
      <c r="A7182" s="11"/>
    </row>
    <row r="7183">
      <c r="A7183" s="11"/>
    </row>
    <row r="7184">
      <c r="A7184" s="11"/>
    </row>
    <row r="7185">
      <c r="A7185" s="11"/>
    </row>
    <row r="7186">
      <c r="A7186" s="11"/>
    </row>
    <row r="7187">
      <c r="A7187" s="11"/>
    </row>
    <row r="7188">
      <c r="A7188" s="11"/>
    </row>
    <row r="7189">
      <c r="A7189" s="11"/>
    </row>
    <row r="7190">
      <c r="A7190" s="11"/>
    </row>
    <row r="7191">
      <c r="A7191" s="11"/>
    </row>
    <row r="7192">
      <c r="A7192" s="11"/>
    </row>
    <row r="7193">
      <c r="A7193" s="11"/>
    </row>
    <row r="7194">
      <c r="A7194" s="11"/>
    </row>
    <row r="7195">
      <c r="A7195" s="11"/>
    </row>
    <row r="7196">
      <c r="A7196" s="11"/>
    </row>
    <row r="7197">
      <c r="A7197" s="11"/>
    </row>
    <row r="7198">
      <c r="A7198" s="11"/>
    </row>
    <row r="7199">
      <c r="A7199" s="11"/>
    </row>
    <row r="7200">
      <c r="A7200" s="11"/>
    </row>
    <row r="7201">
      <c r="A7201" s="11"/>
    </row>
    <row r="7202">
      <c r="A7202" s="11"/>
    </row>
    <row r="7203">
      <c r="A7203" s="11"/>
    </row>
    <row r="7204">
      <c r="A7204" s="11"/>
    </row>
    <row r="7205">
      <c r="A7205" s="11"/>
    </row>
    <row r="7206">
      <c r="A7206" s="11"/>
    </row>
    <row r="7207">
      <c r="A7207" s="11"/>
    </row>
    <row r="7208">
      <c r="A7208" s="11"/>
    </row>
    <row r="7209">
      <c r="A7209" s="11"/>
    </row>
    <row r="7210">
      <c r="A7210" s="11"/>
    </row>
    <row r="7211">
      <c r="A7211" s="11"/>
    </row>
    <row r="7212">
      <c r="A7212" s="11"/>
    </row>
    <row r="7213">
      <c r="A7213" s="11"/>
    </row>
    <row r="7214">
      <c r="A7214" s="11"/>
    </row>
    <row r="7215">
      <c r="A7215" s="11"/>
    </row>
    <row r="7216">
      <c r="A7216" s="11"/>
    </row>
    <row r="7217">
      <c r="A7217" s="11"/>
    </row>
    <row r="7218">
      <c r="A7218" s="11"/>
    </row>
    <row r="7219">
      <c r="A7219" s="11"/>
    </row>
    <row r="7220">
      <c r="A7220" s="11"/>
    </row>
    <row r="7221">
      <c r="A7221" s="11"/>
    </row>
    <row r="7222">
      <c r="A7222" s="11"/>
    </row>
    <row r="7223">
      <c r="A7223" s="11"/>
    </row>
    <row r="7224">
      <c r="A7224" s="11"/>
    </row>
    <row r="7225">
      <c r="A7225" s="11"/>
    </row>
    <row r="7226">
      <c r="A7226" s="11"/>
    </row>
    <row r="7227">
      <c r="A7227" s="11"/>
    </row>
    <row r="7228">
      <c r="A7228" s="11"/>
    </row>
    <row r="7229">
      <c r="A7229" s="11"/>
    </row>
    <row r="7230">
      <c r="A7230" s="11"/>
    </row>
    <row r="7231">
      <c r="A7231" s="11"/>
    </row>
    <row r="7232">
      <c r="A7232" s="11"/>
    </row>
    <row r="7233">
      <c r="A7233" s="11"/>
    </row>
    <row r="7234">
      <c r="A7234" s="11"/>
    </row>
    <row r="7235">
      <c r="A7235" s="11"/>
    </row>
    <row r="7236">
      <c r="A7236" s="11"/>
    </row>
    <row r="7237">
      <c r="A7237" s="11"/>
    </row>
    <row r="7238">
      <c r="A7238" s="11"/>
    </row>
    <row r="7239">
      <c r="A7239" s="11"/>
    </row>
    <row r="7240">
      <c r="A7240" s="11"/>
    </row>
    <row r="7241">
      <c r="A7241" s="11"/>
    </row>
    <row r="7242">
      <c r="A7242" s="11"/>
    </row>
    <row r="7243">
      <c r="A7243" s="11"/>
    </row>
    <row r="7244">
      <c r="A7244" s="11"/>
    </row>
    <row r="7245">
      <c r="A7245" s="11"/>
    </row>
    <row r="7246">
      <c r="A7246" s="11"/>
    </row>
    <row r="7247">
      <c r="A7247" s="11"/>
    </row>
    <row r="7248">
      <c r="A7248" s="11"/>
    </row>
    <row r="7249">
      <c r="A7249" s="11"/>
    </row>
    <row r="7250">
      <c r="A7250" s="11"/>
    </row>
    <row r="7251">
      <c r="A7251" s="11"/>
    </row>
    <row r="7252">
      <c r="A7252" s="11"/>
    </row>
    <row r="7253">
      <c r="A7253" s="11"/>
    </row>
    <row r="7254">
      <c r="A7254" s="11"/>
    </row>
    <row r="7255">
      <c r="A7255" s="11"/>
    </row>
    <row r="7256">
      <c r="A7256" s="11"/>
    </row>
    <row r="7257">
      <c r="A7257" s="11"/>
    </row>
    <row r="7258">
      <c r="A7258" s="11"/>
    </row>
    <row r="7259">
      <c r="A7259" s="11"/>
    </row>
    <row r="7260">
      <c r="A7260" s="11"/>
    </row>
    <row r="7261">
      <c r="A7261" s="11"/>
    </row>
    <row r="7262">
      <c r="A7262" s="11"/>
    </row>
    <row r="7263">
      <c r="A7263" s="11"/>
    </row>
    <row r="7264">
      <c r="A7264" s="11"/>
    </row>
    <row r="7265">
      <c r="A7265" s="11"/>
    </row>
    <row r="7266">
      <c r="A7266" s="11"/>
    </row>
    <row r="7267">
      <c r="A7267" s="11"/>
    </row>
    <row r="7268">
      <c r="A7268" s="11"/>
    </row>
    <row r="7269">
      <c r="A7269" s="11"/>
    </row>
    <row r="7270">
      <c r="A7270" s="11"/>
    </row>
    <row r="7271">
      <c r="A7271" s="11"/>
    </row>
    <row r="7272">
      <c r="A7272" s="11"/>
    </row>
    <row r="7273">
      <c r="A7273" s="11"/>
    </row>
    <row r="7274">
      <c r="A7274" s="11"/>
    </row>
    <row r="7275">
      <c r="A7275" s="11"/>
    </row>
    <row r="7276">
      <c r="A7276" s="11"/>
    </row>
    <row r="7277">
      <c r="A7277" s="11"/>
    </row>
    <row r="7278">
      <c r="A7278" s="11"/>
    </row>
    <row r="7279">
      <c r="A7279" s="11"/>
    </row>
    <row r="7280">
      <c r="A7280" s="11"/>
    </row>
    <row r="7281">
      <c r="A7281" s="11"/>
    </row>
    <row r="7282">
      <c r="A7282" s="11"/>
    </row>
    <row r="7283">
      <c r="A7283" s="11"/>
    </row>
    <row r="7284">
      <c r="A7284" s="11"/>
    </row>
    <row r="7285">
      <c r="A7285" s="11"/>
    </row>
    <row r="7286">
      <c r="A7286" s="11"/>
    </row>
    <row r="7287">
      <c r="A7287" s="11"/>
    </row>
    <row r="7288">
      <c r="A7288" s="11"/>
    </row>
    <row r="7289">
      <c r="A7289" s="11"/>
    </row>
    <row r="7290">
      <c r="A7290" s="11"/>
    </row>
    <row r="7291">
      <c r="A7291" s="11"/>
    </row>
    <row r="7292">
      <c r="A7292" s="11"/>
    </row>
    <row r="7293">
      <c r="A7293" s="11"/>
    </row>
    <row r="7294">
      <c r="A7294" s="11"/>
    </row>
    <row r="7295">
      <c r="A7295" s="11"/>
    </row>
    <row r="7296">
      <c r="A7296" s="11"/>
    </row>
    <row r="7297">
      <c r="A7297" s="11"/>
    </row>
    <row r="7298">
      <c r="A7298" s="11"/>
    </row>
    <row r="7299">
      <c r="A7299" s="11"/>
    </row>
    <row r="7300">
      <c r="A7300" s="11"/>
    </row>
    <row r="7301">
      <c r="A7301" s="11"/>
    </row>
    <row r="7302">
      <c r="A7302" s="11"/>
    </row>
    <row r="7303">
      <c r="A7303" s="11"/>
    </row>
    <row r="7304">
      <c r="A7304" s="11"/>
    </row>
    <row r="7305">
      <c r="A7305" s="11"/>
    </row>
    <row r="7306">
      <c r="A7306" s="11"/>
    </row>
    <row r="7307">
      <c r="A7307" s="11"/>
    </row>
    <row r="7308">
      <c r="A7308" s="11"/>
    </row>
    <row r="7309">
      <c r="A7309" s="11"/>
    </row>
    <row r="7310">
      <c r="A7310" s="11"/>
    </row>
    <row r="7311">
      <c r="A7311" s="11"/>
    </row>
    <row r="7312">
      <c r="A7312" s="11"/>
    </row>
    <row r="7313">
      <c r="A7313" s="11"/>
    </row>
    <row r="7314">
      <c r="A7314" s="11"/>
    </row>
    <row r="7315">
      <c r="A7315" s="11"/>
    </row>
    <row r="7316">
      <c r="A7316" s="11"/>
    </row>
    <row r="7317">
      <c r="A7317" s="11"/>
    </row>
    <row r="7318">
      <c r="A7318" s="11"/>
    </row>
    <row r="7319">
      <c r="A7319" s="11"/>
    </row>
    <row r="7320">
      <c r="A7320" s="11"/>
    </row>
    <row r="7321">
      <c r="A7321" s="11"/>
    </row>
    <row r="7322">
      <c r="A7322" s="11"/>
    </row>
    <row r="7323">
      <c r="A7323" s="11"/>
    </row>
    <row r="7324">
      <c r="A7324" s="11"/>
    </row>
    <row r="7325">
      <c r="A7325" s="11"/>
    </row>
    <row r="7326">
      <c r="A7326" s="12"/>
    </row>
    <row r="7327">
      <c r="A7327" s="12"/>
    </row>
    <row r="7328">
      <c r="A7328" s="11"/>
    </row>
    <row r="7329">
      <c r="A7329" s="11"/>
    </row>
    <row r="7330">
      <c r="A7330" s="11"/>
    </row>
    <row r="7331">
      <c r="A7331" s="11"/>
    </row>
    <row r="7332">
      <c r="A7332" s="11"/>
    </row>
    <row r="7333">
      <c r="A7333" s="11"/>
    </row>
    <row r="7334">
      <c r="A7334" s="11"/>
    </row>
    <row r="7335">
      <c r="A7335" s="11"/>
    </row>
    <row r="7336">
      <c r="A7336" s="11"/>
    </row>
    <row r="7337">
      <c r="A7337" s="11"/>
    </row>
    <row r="7338">
      <c r="A7338" s="11"/>
    </row>
    <row r="7339">
      <c r="A7339" s="11"/>
    </row>
    <row r="7340">
      <c r="A7340" s="11"/>
    </row>
    <row r="7341">
      <c r="A7341" s="11"/>
    </row>
    <row r="7342">
      <c r="A7342" s="11"/>
    </row>
    <row r="7343">
      <c r="A7343" s="11"/>
    </row>
    <row r="7344">
      <c r="A7344" s="11"/>
    </row>
    <row r="7345">
      <c r="A7345" s="11"/>
    </row>
    <row r="7346">
      <c r="A7346" s="11"/>
    </row>
    <row r="7347">
      <c r="A7347" s="11"/>
    </row>
    <row r="7348">
      <c r="A7348" s="11"/>
    </row>
    <row r="7349">
      <c r="A7349" s="11"/>
    </row>
    <row r="7350">
      <c r="A7350" s="11"/>
    </row>
    <row r="7351">
      <c r="A7351" s="11"/>
    </row>
    <row r="7352">
      <c r="A7352" s="11"/>
    </row>
    <row r="7353">
      <c r="A7353" s="11"/>
    </row>
    <row r="7354">
      <c r="A7354" s="11"/>
    </row>
    <row r="7355">
      <c r="A7355" s="11"/>
    </row>
    <row r="7356">
      <c r="A7356" s="11"/>
    </row>
    <row r="7357">
      <c r="A7357" s="11"/>
    </row>
    <row r="7358">
      <c r="A7358" s="11"/>
    </row>
    <row r="7359">
      <c r="A7359" s="11"/>
    </row>
    <row r="7360">
      <c r="A7360" s="11"/>
    </row>
    <row r="7361">
      <c r="A7361" s="11"/>
    </row>
    <row r="7362">
      <c r="A7362" s="11"/>
    </row>
    <row r="7363">
      <c r="A7363" s="11"/>
    </row>
    <row r="7364">
      <c r="A7364" s="12"/>
    </row>
    <row r="7365">
      <c r="A7365" s="12"/>
    </row>
    <row r="7366">
      <c r="A7366" s="11"/>
    </row>
    <row r="7367">
      <c r="A7367" s="11"/>
    </row>
    <row r="7368">
      <c r="A7368" s="11"/>
    </row>
    <row r="7369">
      <c r="A7369" s="11"/>
    </row>
    <row r="7370">
      <c r="A7370" s="11"/>
    </row>
    <row r="7371">
      <c r="A7371" s="11"/>
    </row>
    <row r="7372">
      <c r="A7372" s="11"/>
    </row>
    <row r="7373">
      <c r="A7373" s="11"/>
    </row>
    <row r="7374">
      <c r="A7374" s="11"/>
    </row>
    <row r="7375">
      <c r="A7375" s="11"/>
    </row>
    <row r="7376">
      <c r="A7376" s="11"/>
    </row>
    <row r="7377">
      <c r="A7377" s="11"/>
    </row>
    <row r="7378">
      <c r="A7378" s="11"/>
    </row>
    <row r="7379">
      <c r="A7379" s="11"/>
    </row>
    <row r="7380">
      <c r="A7380" s="11"/>
    </row>
    <row r="7381">
      <c r="A7381" s="11"/>
    </row>
    <row r="7382">
      <c r="A7382" s="11"/>
    </row>
    <row r="7383">
      <c r="A7383" s="11"/>
    </row>
    <row r="7384">
      <c r="A7384" s="11"/>
    </row>
    <row r="7385">
      <c r="A7385" s="11"/>
    </row>
    <row r="7386">
      <c r="A7386" s="11"/>
    </row>
    <row r="7387">
      <c r="A7387" s="11"/>
    </row>
    <row r="7388">
      <c r="A7388" s="11"/>
    </row>
    <row r="7389">
      <c r="A7389" s="11"/>
    </row>
    <row r="7390">
      <c r="A7390" s="11"/>
    </row>
    <row r="7391">
      <c r="A7391" s="11"/>
    </row>
    <row r="7392">
      <c r="A7392" s="11"/>
    </row>
    <row r="7393">
      <c r="A7393" s="11"/>
    </row>
    <row r="7394">
      <c r="A7394" s="11"/>
    </row>
    <row r="7395">
      <c r="A7395" s="11"/>
    </row>
    <row r="7396">
      <c r="A7396" s="11"/>
    </row>
    <row r="7397">
      <c r="A7397" s="11"/>
    </row>
    <row r="7398">
      <c r="A7398" s="11"/>
    </row>
    <row r="7399">
      <c r="A7399" s="11"/>
    </row>
    <row r="7400">
      <c r="A7400" s="11"/>
    </row>
    <row r="7401">
      <c r="A7401" s="11"/>
    </row>
    <row r="7402">
      <c r="A7402" s="11"/>
    </row>
    <row r="7403">
      <c r="A7403" s="11"/>
    </row>
    <row r="7404">
      <c r="A7404" s="11"/>
    </row>
    <row r="7405">
      <c r="A7405" s="11"/>
    </row>
    <row r="7406">
      <c r="A7406" s="11"/>
    </row>
    <row r="7407">
      <c r="A7407" s="11"/>
    </row>
    <row r="7408">
      <c r="A7408" s="11"/>
    </row>
    <row r="7409">
      <c r="A7409" s="11"/>
    </row>
    <row r="7410">
      <c r="A7410" s="12"/>
    </row>
    <row r="7411">
      <c r="A7411" s="12"/>
    </row>
    <row r="7412">
      <c r="A7412" s="11"/>
    </row>
    <row r="7413">
      <c r="A7413" s="11"/>
    </row>
    <row r="7414">
      <c r="A7414" s="11"/>
    </row>
    <row r="7415">
      <c r="A7415" s="11"/>
    </row>
    <row r="7416">
      <c r="A7416" s="11"/>
    </row>
    <row r="7417">
      <c r="A7417" s="11"/>
    </row>
    <row r="7418">
      <c r="A7418" s="11"/>
    </row>
    <row r="7419">
      <c r="A7419" s="11"/>
    </row>
    <row r="7420">
      <c r="A7420" s="11"/>
    </row>
    <row r="7421">
      <c r="A7421" s="11"/>
    </row>
    <row r="7422">
      <c r="A7422" s="11"/>
    </row>
    <row r="7423">
      <c r="A7423" s="11"/>
    </row>
    <row r="7424">
      <c r="A7424" s="11"/>
    </row>
    <row r="7425">
      <c r="A7425" s="11"/>
    </row>
    <row r="7426">
      <c r="A7426" s="11"/>
    </row>
    <row r="7427">
      <c r="A7427" s="11"/>
    </row>
    <row r="7428">
      <c r="A7428" s="11"/>
    </row>
    <row r="7429">
      <c r="A7429" s="11"/>
    </row>
    <row r="7430">
      <c r="A7430" s="12"/>
    </row>
    <row r="7431">
      <c r="A7431" s="11"/>
    </row>
    <row r="7432">
      <c r="A7432" s="11"/>
    </row>
    <row r="7433">
      <c r="A7433" s="11"/>
    </row>
    <row r="7434">
      <c r="A7434" s="11"/>
    </row>
    <row r="7435">
      <c r="A7435" s="11"/>
    </row>
    <row r="7436">
      <c r="A7436" s="11"/>
    </row>
    <row r="7437">
      <c r="A7437" s="11"/>
    </row>
    <row r="7438">
      <c r="A7438" s="11"/>
    </row>
    <row r="7439">
      <c r="A7439" s="11"/>
    </row>
    <row r="7440">
      <c r="A7440" s="11"/>
    </row>
    <row r="7441">
      <c r="A7441" s="11"/>
    </row>
    <row r="7442">
      <c r="A7442" s="11"/>
    </row>
    <row r="7443">
      <c r="A7443" s="11"/>
    </row>
    <row r="7444">
      <c r="A7444" s="11"/>
    </row>
    <row r="7445">
      <c r="A7445" s="11"/>
    </row>
    <row r="7446">
      <c r="A7446" s="11"/>
    </row>
    <row r="7447">
      <c r="A7447" s="11"/>
    </row>
    <row r="7448">
      <c r="A7448" s="11"/>
    </row>
    <row r="7449">
      <c r="A7449" s="11"/>
    </row>
    <row r="7450">
      <c r="A7450" s="11"/>
    </row>
    <row r="7451">
      <c r="A7451" s="11"/>
    </row>
    <row r="7452">
      <c r="A7452" s="11"/>
    </row>
    <row r="7453">
      <c r="A7453" s="11"/>
    </row>
    <row r="7454">
      <c r="A7454" s="11"/>
    </row>
    <row r="7455">
      <c r="A7455" s="11"/>
    </row>
    <row r="7456">
      <c r="A7456" s="11"/>
    </row>
    <row r="7457">
      <c r="A7457" s="11"/>
    </row>
    <row r="7458">
      <c r="A7458" s="11"/>
    </row>
    <row r="7459">
      <c r="A7459" s="11"/>
    </row>
    <row r="7460">
      <c r="A7460" s="11"/>
    </row>
    <row r="7461">
      <c r="A7461" s="11"/>
    </row>
    <row r="7462">
      <c r="A7462" s="11"/>
    </row>
    <row r="7463">
      <c r="A7463" s="11"/>
    </row>
    <row r="7464">
      <c r="A7464" s="11"/>
    </row>
    <row r="7465">
      <c r="A7465" s="11"/>
    </row>
    <row r="7466">
      <c r="A7466" s="11"/>
    </row>
    <row r="7467">
      <c r="A7467" s="11"/>
    </row>
    <row r="7468">
      <c r="A7468" s="11"/>
    </row>
    <row r="7469">
      <c r="A7469" s="11"/>
    </row>
    <row r="7470">
      <c r="A7470" s="11"/>
    </row>
    <row r="7471">
      <c r="A7471" s="11"/>
    </row>
    <row r="7472">
      <c r="A7472" s="11"/>
    </row>
    <row r="7473">
      <c r="A7473" s="11"/>
    </row>
    <row r="7474">
      <c r="A7474" s="11"/>
    </row>
    <row r="7475">
      <c r="A7475" s="11"/>
    </row>
    <row r="7476">
      <c r="A7476" s="11"/>
    </row>
    <row r="7477">
      <c r="A7477" s="11"/>
    </row>
    <row r="7478">
      <c r="A7478" s="11"/>
    </row>
    <row r="7479">
      <c r="A7479" s="11"/>
    </row>
    <row r="7480">
      <c r="A7480" s="11"/>
    </row>
    <row r="7481">
      <c r="A7481" s="11"/>
    </row>
    <row r="7482">
      <c r="A7482" s="11"/>
    </row>
    <row r="7483">
      <c r="A7483" s="11"/>
    </row>
    <row r="7484">
      <c r="A7484" s="11"/>
    </row>
    <row r="7485">
      <c r="A7485" s="11"/>
    </row>
    <row r="7486">
      <c r="A7486" s="11"/>
    </row>
    <row r="7487">
      <c r="A7487" s="11"/>
    </row>
    <row r="7488">
      <c r="A7488" s="11"/>
    </row>
    <row r="7489">
      <c r="A7489" s="11"/>
    </row>
    <row r="7490">
      <c r="A7490" s="11"/>
    </row>
    <row r="7491">
      <c r="A7491" s="11"/>
    </row>
    <row r="7492">
      <c r="A7492" s="11"/>
    </row>
    <row r="7493">
      <c r="A7493" s="11"/>
    </row>
    <row r="7494">
      <c r="A7494" s="11"/>
    </row>
    <row r="7495">
      <c r="A7495" s="11"/>
    </row>
    <row r="7496">
      <c r="A7496" s="11"/>
    </row>
    <row r="7497">
      <c r="A7497" s="11"/>
    </row>
    <row r="7498">
      <c r="A7498" s="11"/>
    </row>
    <row r="7499">
      <c r="A7499" s="11"/>
    </row>
    <row r="7500">
      <c r="A7500" s="11"/>
    </row>
    <row r="7501">
      <c r="A7501" s="11"/>
    </row>
    <row r="7502">
      <c r="A7502" s="11"/>
    </row>
    <row r="7503">
      <c r="A7503" s="11"/>
    </row>
    <row r="7504">
      <c r="A7504" s="11"/>
    </row>
    <row r="7505">
      <c r="A7505" s="12"/>
    </row>
    <row r="7506">
      <c r="A7506" s="12"/>
    </row>
    <row r="7507">
      <c r="A7507" s="11"/>
    </row>
    <row r="7508">
      <c r="A7508" s="11"/>
    </row>
    <row r="7509">
      <c r="A7509" s="11"/>
    </row>
    <row r="7510">
      <c r="A7510" s="11"/>
    </row>
    <row r="7511">
      <c r="A7511" s="11"/>
    </row>
    <row r="7512">
      <c r="A7512" s="11"/>
    </row>
    <row r="7513">
      <c r="A7513" s="11"/>
    </row>
    <row r="7514">
      <c r="A7514" s="11"/>
    </row>
    <row r="7515">
      <c r="A7515" s="11"/>
    </row>
    <row r="7516">
      <c r="A7516" s="11"/>
    </row>
    <row r="7517">
      <c r="A7517" s="11"/>
    </row>
    <row r="7518">
      <c r="A7518" s="11"/>
    </row>
    <row r="7519">
      <c r="A7519" s="11"/>
    </row>
    <row r="7520">
      <c r="A7520" s="11"/>
    </row>
    <row r="7521">
      <c r="A7521" s="11"/>
    </row>
    <row r="7522">
      <c r="A7522" s="11"/>
    </row>
    <row r="7523">
      <c r="A7523" s="11"/>
    </row>
    <row r="7524">
      <c r="A7524" s="11"/>
    </row>
    <row r="7525">
      <c r="A7525" s="11"/>
    </row>
    <row r="7526">
      <c r="A7526" s="11"/>
    </row>
    <row r="7527">
      <c r="A7527" s="11"/>
    </row>
    <row r="7528">
      <c r="A7528" s="11"/>
    </row>
    <row r="7529">
      <c r="A7529" s="11"/>
    </row>
    <row r="7530">
      <c r="A7530" s="11"/>
    </row>
    <row r="7531">
      <c r="A7531" s="11"/>
    </row>
    <row r="7532">
      <c r="A7532" s="11"/>
    </row>
    <row r="7533">
      <c r="A7533" s="11"/>
    </row>
    <row r="7534">
      <c r="A7534" s="11"/>
    </row>
    <row r="7535">
      <c r="A7535" s="11"/>
    </row>
    <row r="7536">
      <c r="A7536" s="11"/>
    </row>
    <row r="7537">
      <c r="A7537" s="11"/>
    </row>
    <row r="7538">
      <c r="A7538" s="11"/>
    </row>
    <row r="7539">
      <c r="A7539" s="11"/>
    </row>
    <row r="7540">
      <c r="A7540" s="11"/>
    </row>
    <row r="7541">
      <c r="A7541" s="11"/>
    </row>
    <row r="7542">
      <c r="A7542" s="11"/>
    </row>
    <row r="7543">
      <c r="A7543" s="12"/>
    </row>
    <row r="7544">
      <c r="A7544" s="12"/>
    </row>
    <row r="7545">
      <c r="A7545" s="11"/>
    </row>
    <row r="7546">
      <c r="A7546" s="11"/>
    </row>
    <row r="7547">
      <c r="A7547" s="11"/>
    </row>
    <row r="7548">
      <c r="A7548" s="11"/>
    </row>
    <row r="7549">
      <c r="A7549" s="11"/>
    </row>
    <row r="7550">
      <c r="A7550" s="11"/>
    </row>
    <row r="7551">
      <c r="A7551" s="11"/>
    </row>
    <row r="7552">
      <c r="A7552" s="11"/>
    </row>
    <row r="7553">
      <c r="A7553" s="11"/>
    </row>
    <row r="7554">
      <c r="A7554" s="11"/>
    </row>
    <row r="7555">
      <c r="A7555" s="11"/>
    </row>
    <row r="7556">
      <c r="A7556" s="11"/>
    </row>
    <row r="7557">
      <c r="A7557" s="11"/>
    </row>
    <row r="7558">
      <c r="A7558" s="11"/>
    </row>
    <row r="7559">
      <c r="A7559" s="11"/>
    </row>
    <row r="7560">
      <c r="A7560" s="11"/>
    </row>
    <row r="7561">
      <c r="A7561" s="11"/>
    </row>
    <row r="7562">
      <c r="A7562" s="11"/>
    </row>
    <row r="7563">
      <c r="A7563" s="11"/>
    </row>
    <row r="7564">
      <c r="A7564" s="11"/>
    </row>
    <row r="7565">
      <c r="A7565" s="11"/>
    </row>
    <row r="7566">
      <c r="A7566" s="11"/>
    </row>
    <row r="7567">
      <c r="A7567" s="11"/>
    </row>
    <row r="7568">
      <c r="A7568" s="11"/>
    </row>
    <row r="7569">
      <c r="A7569" s="11"/>
    </row>
    <row r="7570">
      <c r="A7570" s="11"/>
    </row>
    <row r="7571">
      <c r="A7571" s="11"/>
    </row>
    <row r="7572">
      <c r="A7572" s="11"/>
    </row>
    <row r="7573">
      <c r="A7573" s="11"/>
    </row>
    <row r="7574">
      <c r="A7574" s="11"/>
    </row>
    <row r="7575">
      <c r="A7575" s="11"/>
    </row>
    <row r="7576">
      <c r="A7576" s="11"/>
    </row>
    <row r="7577">
      <c r="A7577" s="11"/>
    </row>
    <row r="7578">
      <c r="A7578" s="11"/>
    </row>
    <row r="7579">
      <c r="A7579" s="11"/>
    </row>
    <row r="7580">
      <c r="A7580" s="11"/>
    </row>
    <row r="7581">
      <c r="A7581" s="11"/>
    </row>
    <row r="7582">
      <c r="A7582" s="11"/>
    </row>
    <row r="7583">
      <c r="A7583" s="11"/>
    </row>
    <row r="7584">
      <c r="A7584" s="11"/>
    </row>
    <row r="7585">
      <c r="A7585" s="11"/>
    </row>
    <row r="7586">
      <c r="A7586" s="11"/>
    </row>
    <row r="7587">
      <c r="A7587" s="12"/>
    </row>
    <row r="7588">
      <c r="A7588" s="11"/>
    </row>
    <row r="7589">
      <c r="A7589" s="11"/>
    </row>
    <row r="7590">
      <c r="A7590" s="11"/>
    </row>
    <row r="7591">
      <c r="A7591" s="11"/>
    </row>
    <row r="7592">
      <c r="A7592" s="11"/>
    </row>
    <row r="7593">
      <c r="A7593" s="11"/>
    </row>
    <row r="7594">
      <c r="A7594" s="11"/>
    </row>
    <row r="7595">
      <c r="A7595" s="11"/>
    </row>
    <row r="7596">
      <c r="A7596" s="11"/>
    </row>
    <row r="7597">
      <c r="A7597" s="11"/>
    </row>
    <row r="7598">
      <c r="A7598" s="11"/>
    </row>
    <row r="7599">
      <c r="A7599" s="11"/>
    </row>
    <row r="7600">
      <c r="A7600" s="11"/>
    </row>
    <row r="7601">
      <c r="A7601" s="11"/>
    </row>
    <row r="7602">
      <c r="A7602" s="11"/>
    </row>
    <row r="7603">
      <c r="A7603" s="11"/>
    </row>
    <row r="7604">
      <c r="A7604" s="11"/>
    </row>
    <row r="7605">
      <c r="A7605" s="11"/>
    </row>
    <row r="7606">
      <c r="A7606" s="11"/>
    </row>
    <row r="7607">
      <c r="A7607" s="11"/>
    </row>
    <row r="7608">
      <c r="A7608" s="11"/>
    </row>
    <row r="7609">
      <c r="A7609" s="12"/>
    </row>
    <row r="7610">
      <c r="A7610" s="11"/>
    </row>
    <row r="7611">
      <c r="A7611" s="11"/>
    </row>
    <row r="7612">
      <c r="A7612" s="11"/>
    </row>
    <row r="7613">
      <c r="A7613" s="11"/>
    </row>
    <row r="7614">
      <c r="A7614" s="11"/>
    </row>
    <row r="7615">
      <c r="A7615" s="11"/>
    </row>
    <row r="7616">
      <c r="A7616" s="11"/>
    </row>
    <row r="7617">
      <c r="A7617" s="11"/>
    </row>
    <row r="7618">
      <c r="A7618" s="11"/>
    </row>
    <row r="7619">
      <c r="A7619" s="12"/>
    </row>
    <row r="7620">
      <c r="A7620" s="11"/>
    </row>
    <row r="7621">
      <c r="A7621" s="11"/>
    </row>
    <row r="7622">
      <c r="A7622" s="11"/>
    </row>
    <row r="7623">
      <c r="A7623" s="11"/>
    </row>
    <row r="7624">
      <c r="A7624" s="11"/>
    </row>
    <row r="7625">
      <c r="A7625" s="11"/>
    </row>
    <row r="7626">
      <c r="A7626" s="11"/>
    </row>
    <row r="7627">
      <c r="A7627" s="11"/>
    </row>
    <row r="7628">
      <c r="A7628" s="11"/>
    </row>
    <row r="7629">
      <c r="A7629" s="11"/>
    </row>
    <row r="7630">
      <c r="A7630" s="11"/>
    </row>
    <row r="7631">
      <c r="A7631" s="11"/>
    </row>
    <row r="7632">
      <c r="A7632" s="11"/>
    </row>
    <row r="7633">
      <c r="A7633" s="11"/>
    </row>
    <row r="7634">
      <c r="A7634" s="11"/>
    </row>
    <row r="7635">
      <c r="A7635" s="11"/>
    </row>
    <row r="7636">
      <c r="A7636" s="12"/>
    </row>
    <row r="7637">
      <c r="A7637" s="12"/>
    </row>
    <row r="7638">
      <c r="A7638" s="11"/>
    </row>
    <row r="7639">
      <c r="A7639" s="11"/>
    </row>
    <row r="7640">
      <c r="A7640" s="11"/>
    </row>
    <row r="7641">
      <c r="A7641" s="11"/>
    </row>
    <row r="7642">
      <c r="A7642" s="11"/>
    </row>
    <row r="7643">
      <c r="A7643" s="11"/>
    </row>
    <row r="7644">
      <c r="A7644" s="11"/>
    </row>
    <row r="7645">
      <c r="A7645" s="11"/>
    </row>
    <row r="7646">
      <c r="A7646" s="11"/>
    </row>
    <row r="7647">
      <c r="A7647" s="11"/>
    </row>
    <row r="7648">
      <c r="A7648" s="11"/>
    </row>
    <row r="7649">
      <c r="A7649" s="11"/>
    </row>
    <row r="7650">
      <c r="A7650" s="11"/>
    </row>
    <row r="7651">
      <c r="A7651" s="11"/>
    </row>
    <row r="7652">
      <c r="A7652" s="11"/>
    </row>
    <row r="7653">
      <c r="A7653" s="11"/>
    </row>
    <row r="7654">
      <c r="A7654" s="11"/>
    </row>
    <row r="7655">
      <c r="A7655" s="11"/>
    </row>
    <row r="7656">
      <c r="A7656" s="11"/>
    </row>
    <row r="7657">
      <c r="A7657" s="11"/>
    </row>
    <row r="7658">
      <c r="A7658" s="11"/>
    </row>
    <row r="7659">
      <c r="A7659" s="11"/>
    </row>
    <row r="7660">
      <c r="A7660" s="11"/>
    </row>
    <row r="7661">
      <c r="A7661" s="11"/>
    </row>
    <row r="7662">
      <c r="A7662" s="11"/>
    </row>
    <row r="7663">
      <c r="A7663" s="11"/>
    </row>
    <row r="7664">
      <c r="A7664" s="11"/>
    </row>
    <row r="7665">
      <c r="A7665" s="11"/>
    </row>
    <row r="7666">
      <c r="A7666" s="11"/>
    </row>
    <row r="7667">
      <c r="A7667" s="11"/>
    </row>
    <row r="7668">
      <c r="A7668" s="11"/>
    </row>
    <row r="7669">
      <c r="A7669" s="11"/>
    </row>
    <row r="7670">
      <c r="A7670" s="11"/>
    </row>
    <row r="7671">
      <c r="A7671" s="11"/>
    </row>
    <row r="7672">
      <c r="A7672" s="11"/>
    </row>
    <row r="7673">
      <c r="A7673" s="11"/>
    </row>
    <row r="7674">
      <c r="A7674" s="12"/>
    </row>
    <row r="7675">
      <c r="A7675" s="12"/>
    </row>
    <row r="7676">
      <c r="A7676" s="11"/>
    </row>
    <row r="7677">
      <c r="A7677" s="11"/>
    </row>
    <row r="7678">
      <c r="A7678" s="11"/>
    </row>
    <row r="7679">
      <c r="A7679" s="11"/>
    </row>
    <row r="7680">
      <c r="A7680" s="11"/>
    </row>
    <row r="7681">
      <c r="A7681" s="11"/>
    </row>
    <row r="7682">
      <c r="A7682" s="11"/>
    </row>
    <row r="7683">
      <c r="A7683" s="11"/>
    </row>
    <row r="7684">
      <c r="A7684" s="11"/>
    </row>
    <row r="7685">
      <c r="A7685" s="11"/>
    </row>
    <row r="7686">
      <c r="A7686" s="11"/>
    </row>
    <row r="7687">
      <c r="A7687" s="11"/>
    </row>
    <row r="7688">
      <c r="A7688" s="11"/>
    </row>
    <row r="7689">
      <c r="A7689" s="11"/>
    </row>
    <row r="7690">
      <c r="A7690" s="11"/>
    </row>
    <row r="7691">
      <c r="A7691" s="11"/>
    </row>
    <row r="7692">
      <c r="A7692" s="11"/>
    </row>
    <row r="7693">
      <c r="A7693" s="11"/>
    </row>
    <row r="7694">
      <c r="A7694" s="11"/>
    </row>
    <row r="7695">
      <c r="A7695" s="11"/>
    </row>
    <row r="7696">
      <c r="A7696" s="11"/>
    </row>
    <row r="7697">
      <c r="A7697" s="11"/>
    </row>
    <row r="7698">
      <c r="A7698" s="11"/>
    </row>
    <row r="7699">
      <c r="A7699" s="11"/>
    </row>
    <row r="7700">
      <c r="A7700" s="11"/>
    </row>
    <row r="7701">
      <c r="A7701" s="11"/>
    </row>
    <row r="7702">
      <c r="A7702" s="11"/>
    </row>
    <row r="7703">
      <c r="A7703" s="11"/>
    </row>
    <row r="7704">
      <c r="A7704" s="11"/>
    </row>
    <row r="7705">
      <c r="A7705" s="11"/>
    </row>
    <row r="7706">
      <c r="A7706" s="11"/>
    </row>
    <row r="7707">
      <c r="A7707" s="11"/>
    </row>
    <row r="7708">
      <c r="A7708" s="11"/>
    </row>
    <row r="7709">
      <c r="A7709" s="11"/>
    </row>
    <row r="7710">
      <c r="A7710" s="12"/>
    </row>
    <row r="7711">
      <c r="A7711" s="12"/>
    </row>
    <row r="7712">
      <c r="A7712" s="11"/>
    </row>
    <row r="7713">
      <c r="A7713" s="11"/>
    </row>
    <row r="7714">
      <c r="A7714" s="11"/>
    </row>
    <row r="7715">
      <c r="A7715" s="11"/>
    </row>
    <row r="7716">
      <c r="A7716" s="11"/>
    </row>
    <row r="7717">
      <c r="A7717" s="11"/>
    </row>
    <row r="7718">
      <c r="A7718" s="11"/>
    </row>
    <row r="7719">
      <c r="A7719" s="11"/>
    </row>
    <row r="7720">
      <c r="A7720" s="11"/>
    </row>
    <row r="7721">
      <c r="A7721" s="11"/>
    </row>
    <row r="7722">
      <c r="A7722" s="11"/>
    </row>
    <row r="7723">
      <c r="A7723" s="11"/>
    </row>
    <row r="7724">
      <c r="A7724" s="11"/>
    </row>
    <row r="7725">
      <c r="A7725" s="11"/>
    </row>
    <row r="7726">
      <c r="A7726" s="11"/>
    </row>
    <row r="7727">
      <c r="A7727" s="11"/>
    </row>
    <row r="7728">
      <c r="A7728" s="11"/>
    </row>
    <row r="7729">
      <c r="A7729" s="11"/>
    </row>
    <row r="7730">
      <c r="A7730" s="11"/>
    </row>
    <row r="7731">
      <c r="A7731" s="11"/>
    </row>
    <row r="7732">
      <c r="A7732" s="11"/>
    </row>
    <row r="7733">
      <c r="A7733" s="11"/>
    </row>
    <row r="7734">
      <c r="A7734" s="11"/>
    </row>
    <row r="7735">
      <c r="A7735" s="11"/>
    </row>
    <row r="7736">
      <c r="A7736" s="11"/>
    </row>
    <row r="7737">
      <c r="A7737" s="11"/>
    </row>
    <row r="7738">
      <c r="A7738" s="11"/>
    </row>
    <row r="7739">
      <c r="A7739" s="11"/>
    </row>
    <row r="7740">
      <c r="A7740" s="12"/>
    </row>
    <row r="7741">
      <c r="A7741" s="11"/>
    </row>
    <row r="7742">
      <c r="A7742" s="12"/>
    </row>
    <row r="7743">
      <c r="A7743" s="11"/>
    </row>
    <row r="7744">
      <c r="A7744" s="11"/>
    </row>
    <row r="7745">
      <c r="A7745" s="11"/>
    </row>
    <row r="7746">
      <c r="A7746" s="11"/>
    </row>
    <row r="7747">
      <c r="A7747" s="11"/>
    </row>
    <row r="7748">
      <c r="A7748" s="11"/>
    </row>
    <row r="7749">
      <c r="A7749" s="11"/>
    </row>
    <row r="7750">
      <c r="A7750" s="11"/>
    </row>
    <row r="7751">
      <c r="A7751" s="11"/>
    </row>
    <row r="7752">
      <c r="A7752" s="11"/>
    </row>
    <row r="7753">
      <c r="A7753" s="11"/>
    </row>
    <row r="7754">
      <c r="A7754" s="11"/>
    </row>
    <row r="7755">
      <c r="A7755" s="11"/>
    </row>
    <row r="7756">
      <c r="A7756" s="11"/>
    </row>
    <row r="7757">
      <c r="A7757" s="11"/>
    </row>
    <row r="7758">
      <c r="A7758" s="11"/>
    </row>
    <row r="7759">
      <c r="A7759" s="11"/>
    </row>
    <row r="7760">
      <c r="A7760" s="11"/>
    </row>
    <row r="7761">
      <c r="A7761" s="11"/>
    </row>
    <row r="7762">
      <c r="A7762" s="11"/>
    </row>
    <row r="7763">
      <c r="A7763" s="11"/>
    </row>
    <row r="7764">
      <c r="A7764" s="11"/>
    </row>
    <row r="7765">
      <c r="A7765" s="11"/>
    </row>
    <row r="7766">
      <c r="A7766" s="11"/>
    </row>
    <row r="7767">
      <c r="A7767" s="11"/>
    </row>
    <row r="7768">
      <c r="A7768" s="11"/>
    </row>
    <row r="7769">
      <c r="A7769" s="11"/>
    </row>
    <row r="7770">
      <c r="A7770" s="11"/>
    </row>
    <row r="7771">
      <c r="A7771" s="11"/>
    </row>
    <row r="7772">
      <c r="A7772" s="11"/>
    </row>
    <row r="7773">
      <c r="A7773" s="11"/>
    </row>
    <row r="7774">
      <c r="A7774" s="11"/>
    </row>
    <row r="7775">
      <c r="A7775" s="11"/>
    </row>
    <row r="7776">
      <c r="A7776" s="11"/>
    </row>
    <row r="7777">
      <c r="A7777" s="11"/>
    </row>
    <row r="7778">
      <c r="A7778" s="11"/>
    </row>
    <row r="7779">
      <c r="A7779" s="11"/>
    </row>
    <row r="7780">
      <c r="A7780" s="11"/>
    </row>
    <row r="7781">
      <c r="A7781" s="11"/>
    </row>
    <row r="7782">
      <c r="A7782" s="11"/>
    </row>
    <row r="7783">
      <c r="A7783" s="11"/>
    </row>
    <row r="7784">
      <c r="A7784" s="11"/>
    </row>
    <row r="7785">
      <c r="A7785" s="11"/>
    </row>
    <row r="7786">
      <c r="A7786" s="11"/>
    </row>
    <row r="7787">
      <c r="A7787" s="11"/>
    </row>
    <row r="7788">
      <c r="A7788" s="11"/>
    </row>
    <row r="7789">
      <c r="A7789" s="11"/>
    </row>
    <row r="7790">
      <c r="A7790" s="11"/>
    </row>
    <row r="7791">
      <c r="A7791" s="11"/>
    </row>
    <row r="7792">
      <c r="A7792" s="11"/>
    </row>
    <row r="7793">
      <c r="A7793" s="11"/>
    </row>
    <row r="7794">
      <c r="A7794" s="11"/>
    </row>
    <row r="7795">
      <c r="A7795" s="11"/>
    </row>
    <row r="7796">
      <c r="A7796" s="11"/>
    </row>
    <row r="7797">
      <c r="A7797" s="11"/>
    </row>
    <row r="7798">
      <c r="A7798" s="11"/>
    </row>
    <row r="7799">
      <c r="A7799" s="11"/>
    </row>
    <row r="7800">
      <c r="A7800" s="11"/>
    </row>
    <row r="7801">
      <c r="A7801" s="11"/>
    </row>
    <row r="7802">
      <c r="A7802" s="11"/>
    </row>
    <row r="7803">
      <c r="A7803" s="11"/>
    </row>
    <row r="7804">
      <c r="A7804" s="11"/>
    </row>
    <row r="7805">
      <c r="A7805" s="11"/>
    </row>
    <row r="7806">
      <c r="A7806" s="11"/>
    </row>
    <row r="7807">
      <c r="A7807" s="11"/>
    </row>
    <row r="7808">
      <c r="A7808" s="11"/>
    </row>
    <row r="7809">
      <c r="A7809" s="11"/>
    </row>
    <row r="7810">
      <c r="A7810" s="11"/>
    </row>
    <row r="7811">
      <c r="A7811" s="11"/>
    </row>
    <row r="7812">
      <c r="A7812" s="11"/>
    </row>
    <row r="7813">
      <c r="A7813" s="11"/>
    </row>
    <row r="7814">
      <c r="A7814" s="11"/>
    </row>
    <row r="7815">
      <c r="A7815" s="11"/>
    </row>
    <row r="7816">
      <c r="A7816" s="11"/>
    </row>
    <row r="7817">
      <c r="A7817" s="11"/>
    </row>
    <row r="7818">
      <c r="A7818" s="11"/>
    </row>
    <row r="7819">
      <c r="A7819" s="11"/>
    </row>
    <row r="7820">
      <c r="A7820" s="11"/>
    </row>
    <row r="7821">
      <c r="A7821" s="11"/>
    </row>
    <row r="7822">
      <c r="A7822" s="11"/>
    </row>
    <row r="7823">
      <c r="A7823" s="11"/>
    </row>
    <row r="7824">
      <c r="A7824" s="11"/>
    </row>
    <row r="7825">
      <c r="A7825" s="11"/>
    </row>
    <row r="7826">
      <c r="A7826" s="11"/>
    </row>
    <row r="7827">
      <c r="A7827" s="11"/>
    </row>
    <row r="7828">
      <c r="A7828" s="11"/>
    </row>
    <row r="7829">
      <c r="A7829" s="11"/>
    </row>
    <row r="7830">
      <c r="A7830" s="11"/>
    </row>
    <row r="7831">
      <c r="A7831" s="11"/>
    </row>
    <row r="7832">
      <c r="A7832" s="11"/>
    </row>
    <row r="7833">
      <c r="A7833" s="11"/>
    </row>
    <row r="7834">
      <c r="A7834" s="11"/>
    </row>
    <row r="7835">
      <c r="A7835" s="11"/>
    </row>
    <row r="7836">
      <c r="A7836" s="11"/>
    </row>
    <row r="7837">
      <c r="A7837" s="11"/>
    </row>
    <row r="7838">
      <c r="A7838" s="11"/>
    </row>
    <row r="7839">
      <c r="A7839" s="11"/>
    </row>
    <row r="7840">
      <c r="A7840" s="11"/>
    </row>
    <row r="7841">
      <c r="A7841" s="11"/>
    </row>
    <row r="7842">
      <c r="A7842" s="11"/>
    </row>
    <row r="7843">
      <c r="A7843" s="11"/>
    </row>
    <row r="7844">
      <c r="A7844" s="11"/>
    </row>
    <row r="7845">
      <c r="A7845" s="11"/>
    </row>
    <row r="7846">
      <c r="A7846" s="11"/>
    </row>
    <row r="7847">
      <c r="A7847" s="11"/>
    </row>
    <row r="7848">
      <c r="A7848" s="11"/>
    </row>
    <row r="7849">
      <c r="A7849" s="11"/>
    </row>
    <row r="7850">
      <c r="A7850" s="11"/>
    </row>
    <row r="7851">
      <c r="A7851" s="11"/>
    </row>
    <row r="7852">
      <c r="A7852" s="11"/>
    </row>
    <row r="7853">
      <c r="A7853" s="11"/>
    </row>
    <row r="7854">
      <c r="A7854" s="11"/>
    </row>
    <row r="7855">
      <c r="A7855" s="11"/>
    </row>
    <row r="7856">
      <c r="A7856" s="11"/>
    </row>
    <row r="7857">
      <c r="A7857" s="11"/>
    </row>
    <row r="7858">
      <c r="A7858" s="11"/>
    </row>
    <row r="7859">
      <c r="A7859" s="11"/>
    </row>
    <row r="7860">
      <c r="A7860" s="11"/>
    </row>
    <row r="7861">
      <c r="A7861" s="11"/>
    </row>
    <row r="7862">
      <c r="A7862" s="11"/>
    </row>
    <row r="7863">
      <c r="A7863" s="11"/>
    </row>
    <row r="7864">
      <c r="A7864" s="11"/>
    </row>
    <row r="7865">
      <c r="A7865" s="11"/>
    </row>
    <row r="7866">
      <c r="A7866" s="11"/>
    </row>
    <row r="7867">
      <c r="A7867" s="11"/>
    </row>
    <row r="7868">
      <c r="A7868" s="11"/>
    </row>
    <row r="7869">
      <c r="A7869" s="11"/>
    </row>
    <row r="7870">
      <c r="A7870" s="11"/>
    </row>
    <row r="7871">
      <c r="A7871" s="11"/>
    </row>
    <row r="7872">
      <c r="A7872" s="11"/>
    </row>
    <row r="7873">
      <c r="A7873" s="11"/>
    </row>
    <row r="7874">
      <c r="A7874" s="11"/>
    </row>
    <row r="7875">
      <c r="A7875" s="11"/>
    </row>
    <row r="7876">
      <c r="A7876" s="11"/>
    </row>
    <row r="7877">
      <c r="A7877" s="11"/>
    </row>
    <row r="7878">
      <c r="A7878" s="11"/>
    </row>
    <row r="7879">
      <c r="A7879" s="11"/>
    </row>
    <row r="7880">
      <c r="A7880" s="11"/>
    </row>
    <row r="7881">
      <c r="A7881" s="11"/>
    </row>
    <row r="7882">
      <c r="A7882" s="11"/>
    </row>
    <row r="7883">
      <c r="A7883" s="12"/>
    </row>
    <row r="7884">
      <c r="A7884" s="11"/>
    </row>
    <row r="7885">
      <c r="A7885" s="11"/>
    </row>
    <row r="7886">
      <c r="A7886" s="11"/>
    </row>
    <row r="7887">
      <c r="A7887" s="11"/>
    </row>
    <row r="7888">
      <c r="A7888" s="11"/>
    </row>
    <row r="7889">
      <c r="A7889" s="11"/>
    </row>
    <row r="7890">
      <c r="A7890" s="11"/>
    </row>
    <row r="7891">
      <c r="A7891" s="11"/>
    </row>
    <row r="7892">
      <c r="A7892" s="11"/>
    </row>
    <row r="7893">
      <c r="A7893" s="11"/>
    </row>
    <row r="7894">
      <c r="A7894" s="11"/>
    </row>
    <row r="7895">
      <c r="A7895" s="12"/>
    </row>
    <row r="7896">
      <c r="A7896" s="12"/>
    </row>
    <row r="7897">
      <c r="A7897" s="11"/>
    </row>
    <row r="7898">
      <c r="A7898" s="11"/>
    </row>
    <row r="7899">
      <c r="A7899" s="11"/>
    </row>
    <row r="7900">
      <c r="A7900" s="11"/>
    </row>
    <row r="7901">
      <c r="A7901" s="11"/>
    </row>
    <row r="7902">
      <c r="A7902" s="11"/>
    </row>
    <row r="7903">
      <c r="A7903" s="11"/>
    </row>
    <row r="7904">
      <c r="A7904" s="11"/>
    </row>
    <row r="7905">
      <c r="A7905" s="11"/>
    </row>
    <row r="7906">
      <c r="A7906" s="11"/>
    </row>
    <row r="7907">
      <c r="A7907" s="11"/>
    </row>
    <row r="7908">
      <c r="A7908" s="11"/>
    </row>
    <row r="7909">
      <c r="A7909" s="11"/>
    </row>
    <row r="7910">
      <c r="A7910" s="11"/>
    </row>
    <row r="7911">
      <c r="A7911" s="11"/>
    </row>
    <row r="7912">
      <c r="A7912" s="11"/>
    </row>
    <row r="7913">
      <c r="A7913" s="11"/>
    </row>
    <row r="7914">
      <c r="A7914" s="11"/>
    </row>
    <row r="7915">
      <c r="A7915" s="11"/>
    </row>
    <row r="7916">
      <c r="A7916" s="11"/>
    </row>
    <row r="7917">
      <c r="A7917" s="11"/>
    </row>
    <row r="7918">
      <c r="A7918" s="11"/>
    </row>
    <row r="7919">
      <c r="A7919" s="11"/>
    </row>
    <row r="7920">
      <c r="A7920" s="11"/>
    </row>
    <row r="7921">
      <c r="A7921" s="11"/>
    </row>
    <row r="7922">
      <c r="A7922" s="11"/>
    </row>
    <row r="7923">
      <c r="A7923" s="11"/>
    </row>
    <row r="7924">
      <c r="A7924" s="11"/>
    </row>
    <row r="7925">
      <c r="A7925" s="11"/>
    </row>
    <row r="7926">
      <c r="A7926" s="11"/>
    </row>
    <row r="7927">
      <c r="A7927" s="11"/>
    </row>
    <row r="7928">
      <c r="A7928" s="11"/>
    </row>
    <row r="7929">
      <c r="A7929" s="11"/>
    </row>
    <row r="7930">
      <c r="A7930" s="11"/>
    </row>
    <row r="7931">
      <c r="A7931" s="11"/>
    </row>
    <row r="7932">
      <c r="A7932" s="11"/>
    </row>
    <row r="7933">
      <c r="A7933" s="11"/>
    </row>
    <row r="7934">
      <c r="A7934" s="11"/>
    </row>
    <row r="7935">
      <c r="A7935" s="11"/>
    </row>
    <row r="7936">
      <c r="A7936" s="11"/>
    </row>
    <row r="7937">
      <c r="A7937" s="11"/>
    </row>
    <row r="7938">
      <c r="A7938" s="11"/>
    </row>
    <row r="7939">
      <c r="A7939" s="11"/>
    </row>
    <row r="7940">
      <c r="A7940" s="11"/>
    </row>
    <row r="7941">
      <c r="A7941" s="11"/>
    </row>
    <row r="7942">
      <c r="A7942" s="11"/>
    </row>
    <row r="7943">
      <c r="A7943" s="11"/>
    </row>
    <row r="7944">
      <c r="A7944" s="11"/>
    </row>
    <row r="7945">
      <c r="A7945" s="11"/>
    </row>
    <row r="7946">
      <c r="A7946" s="11"/>
    </row>
    <row r="7947">
      <c r="A7947" s="11"/>
    </row>
    <row r="7948">
      <c r="A7948" s="11"/>
    </row>
    <row r="7949">
      <c r="A7949" s="11"/>
    </row>
    <row r="7950">
      <c r="A7950" s="11"/>
    </row>
    <row r="7951">
      <c r="A7951" s="11"/>
    </row>
    <row r="7952">
      <c r="A7952" s="11"/>
    </row>
    <row r="7953">
      <c r="A7953" s="11"/>
    </row>
    <row r="7954">
      <c r="A7954" s="11"/>
    </row>
    <row r="7955">
      <c r="A7955" s="11"/>
    </row>
    <row r="7956">
      <c r="A7956" s="11"/>
    </row>
    <row r="7957">
      <c r="A7957" s="11"/>
    </row>
    <row r="7958">
      <c r="A7958" s="11"/>
    </row>
    <row r="7959">
      <c r="A7959" s="11"/>
    </row>
    <row r="7960">
      <c r="A7960" s="11"/>
    </row>
    <row r="7961">
      <c r="A7961" s="11"/>
    </row>
    <row r="7962">
      <c r="A7962" s="11"/>
    </row>
    <row r="7963">
      <c r="A7963" s="11"/>
    </row>
    <row r="7964">
      <c r="A7964" s="11"/>
    </row>
    <row r="7965">
      <c r="A7965" s="11"/>
    </row>
    <row r="7966">
      <c r="A7966" s="11"/>
    </row>
    <row r="7967">
      <c r="A7967" s="11"/>
    </row>
    <row r="7968">
      <c r="A7968" s="11"/>
    </row>
    <row r="7969">
      <c r="A7969" s="11"/>
    </row>
    <row r="7970">
      <c r="A7970" s="11"/>
    </row>
    <row r="7971">
      <c r="A7971" s="11"/>
    </row>
    <row r="7972">
      <c r="A7972" s="11"/>
    </row>
    <row r="7973">
      <c r="A7973" s="11"/>
    </row>
    <row r="7974">
      <c r="A7974" s="11"/>
    </row>
    <row r="7975">
      <c r="A7975" s="11"/>
    </row>
    <row r="7976">
      <c r="A7976" s="11"/>
    </row>
    <row r="7977">
      <c r="A7977" s="11"/>
    </row>
    <row r="7978">
      <c r="A7978" s="11"/>
    </row>
    <row r="7979">
      <c r="A7979" s="11"/>
    </row>
    <row r="7980">
      <c r="A7980" s="11"/>
    </row>
    <row r="7981">
      <c r="A7981" s="11"/>
    </row>
    <row r="7982">
      <c r="A7982" s="11"/>
    </row>
    <row r="7983">
      <c r="A7983" s="11"/>
    </row>
    <row r="7984">
      <c r="A7984" s="11"/>
    </row>
    <row r="7985">
      <c r="A7985" s="11"/>
    </row>
    <row r="7986">
      <c r="A7986" s="11"/>
    </row>
    <row r="7987">
      <c r="A7987" s="11"/>
    </row>
    <row r="7988">
      <c r="A7988" s="11"/>
    </row>
    <row r="7989">
      <c r="A7989" s="11"/>
    </row>
    <row r="7990">
      <c r="A7990" s="11"/>
    </row>
    <row r="7991">
      <c r="A7991" s="11"/>
    </row>
    <row r="7992">
      <c r="A7992" s="11"/>
    </row>
    <row r="7993">
      <c r="A7993" s="11"/>
    </row>
    <row r="7994">
      <c r="A7994" s="11"/>
    </row>
    <row r="7995">
      <c r="A7995" s="11"/>
    </row>
    <row r="7996">
      <c r="A7996" s="11"/>
    </row>
    <row r="7997">
      <c r="A7997" s="11"/>
    </row>
    <row r="7998">
      <c r="A7998" s="11"/>
    </row>
    <row r="7999">
      <c r="A7999" s="11"/>
    </row>
    <row r="8000">
      <c r="A8000" s="11"/>
    </row>
    <row r="8001">
      <c r="A8001" s="11"/>
    </row>
    <row r="8002">
      <c r="A8002" s="11"/>
    </row>
    <row r="8003">
      <c r="A8003" s="11"/>
    </row>
    <row r="8004">
      <c r="A8004" s="11"/>
    </row>
    <row r="8005">
      <c r="A8005" s="11"/>
    </row>
    <row r="8006">
      <c r="A8006" s="11"/>
    </row>
    <row r="8007">
      <c r="A8007" s="11"/>
    </row>
    <row r="8008">
      <c r="A8008" s="11"/>
    </row>
    <row r="8009">
      <c r="A8009" s="11"/>
    </row>
    <row r="8010">
      <c r="A8010" s="11"/>
    </row>
    <row r="8011">
      <c r="A8011" s="11"/>
    </row>
    <row r="8012">
      <c r="A8012" s="11"/>
    </row>
    <row r="8013">
      <c r="A8013" s="11"/>
    </row>
    <row r="8014">
      <c r="A8014" s="11"/>
    </row>
    <row r="8015">
      <c r="A8015" s="11"/>
    </row>
    <row r="8016">
      <c r="A8016" s="11"/>
    </row>
    <row r="8017">
      <c r="A8017" s="11"/>
    </row>
    <row r="8018">
      <c r="A8018" s="11"/>
    </row>
    <row r="8019">
      <c r="A8019" s="11"/>
    </row>
    <row r="8020">
      <c r="A8020" s="11"/>
    </row>
    <row r="8021">
      <c r="A8021" s="11"/>
    </row>
    <row r="8022">
      <c r="A8022" s="11"/>
    </row>
    <row r="8023">
      <c r="A8023" s="11"/>
    </row>
    <row r="8024">
      <c r="A8024" s="11"/>
    </row>
    <row r="8025">
      <c r="A8025" s="11"/>
    </row>
    <row r="8026">
      <c r="A8026" s="11"/>
    </row>
    <row r="8027">
      <c r="A8027" s="11"/>
    </row>
    <row r="8028">
      <c r="A8028" s="11"/>
    </row>
    <row r="8029">
      <c r="A8029" s="11"/>
    </row>
    <row r="8030">
      <c r="A8030" s="11"/>
    </row>
    <row r="8031">
      <c r="A8031" s="11"/>
    </row>
    <row r="8032">
      <c r="A8032" s="11"/>
    </row>
    <row r="8033">
      <c r="A8033" s="12"/>
    </row>
    <row r="8034">
      <c r="A8034" s="12"/>
    </row>
    <row r="8035">
      <c r="A8035" s="11"/>
    </row>
    <row r="8036">
      <c r="A8036" s="11"/>
    </row>
    <row r="8037">
      <c r="A8037" s="11"/>
    </row>
    <row r="8038">
      <c r="A8038" s="11"/>
    </row>
    <row r="8039">
      <c r="A8039" s="11"/>
    </row>
    <row r="8040">
      <c r="A8040" s="11"/>
    </row>
    <row r="8041">
      <c r="A8041" s="11"/>
    </row>
    <row r="8042">
      <c r="A8042" s="11"/>
    </row>
    <row r="8043">
      <c r="A8043" s="11"/>
    </row>
    <row r="8044">
      <c r="A8044" s="11"/>
    </row>
    <row r="8045">
      <c r="A8045" s="11"/>
    </row>
    <row r="8046">
      <c r="A8046" s="11"/>
    </row>
    <row r="8047">
      <c r="A8047" s="11"/>
    </row>
    <row r="8048">
      <c r="A8048" s="11"/>
    </row>
    <row r="8049">
      <c r="A8049" s="11"/>
    </row>
    <row r="8050">
      <c r="A8050" s="11"/>
    </row>
    <row r="8051">
      <c r="A8051" s="11"/>
    </row>
    <row r="8052">
      <c r="A8052" s="11"/>
    </row>
    <row r="8053">
      <c r="A8053" s="11"/>
    </row>
    <row r="8054">
      <c r="A8054" s="11"/>
    </row>
    <row r="8055">
      <c r="A8055" s="11"/>
    </row>
    <row r="8056">
      <c r="A8056" s="11"/>
    </row>
    <row r="8057">
      <c r="A8057" s="11"/>
    </row>
    <row r="8058">
      <c r="A8058" s="11"/>
    </row>
    <row r="8059">
      <c r="A8059" s="11"/>
    </row>
    <row r="8060">
      <c r="A8060" s="11"/>
    </row>
    <row r="8061">
      <c r="A8061" s="11"/>
    </row>
    <row r="8062">
      <c r="A8062" s="11"/>
    </row>
    <row r="8063">
      <c r="A8063" s="11"/>
    </row>
    <row r="8064">
      <c r="A8064" s="11"/>
    </row>
    <row r="8065">
      <c r="A8065" s="11"/>
    </row>
    <row r="8066">
      <c r="A8066" s="11"/>
    </row>
    <row r="8067">
      <c r="A8067" s="11"/>
    </row>
    <row r="8068">
      <c r="A8068" s="12"/>
    </row>
    <row r="8069">
      <c r="A8069" s="11"/>
    </row>
    <row r="8070">
      <c r="A8070" s="11"/>
    </row>
    <row r="8071">
      <c r="A8071" s="11"/>
    </row>
    <row r="8072">
      <c r="A8072" s="11"/>
    </row>
    <row r="8073">
      <c r="A8073" s="11"/>
    </row>
    <row r="8074">
      <c r="A8074" s="11"/>
    </row>
    <row r="8075">
      <c r="A8075" s="11"/>
    </row>
    <row r="8076">
      <c r="A8076" s="11"/>
    </row>
    <row r="8077">
      <c r="A8077" s="11"/>
    </row>
    <row r="8078">
      <c r="A8078" s="11"/>
    </row>
    <row r="8079">
      <c r="A8079" s="11"/>
    </row>
    <row r="8080">
      <c r="A8080" s="11"/>
    </row>
    <row r="8081">
      <c r="A8081" s="11"/>
    </row>
    <row r="8082">
      <c r="A8082" s="11"/>
    </row>
    <row r="8083">
      <c r="A8083" s="11"/>
    </row>
    <row r="8084">
      <c r="A8084" s="11"/>
    </row>
    <row r="8085">
      <c r="A8085" s="11"/>
    </row>
    <row r="8086">
      <c r="A8086" s="11"/>
    </row>
    <row r="8087">
      <c r="A8087" s="11"/>
    </row>
    <row r="8088">
      <c r="A8088" s="11"/>
    </row>
    <row r="8089">
      <c r="A8089" s="11"/>
    </row>
    <row r="8090">
      <c r="A8090" s="11"/>
    </row>
    <row r="8091">
      <c r="A8091" s="11"/>
    </row>
    <row r="8092">
      <c r="A8092" s="11"/>
    </row>
    <row r="8093">
      <c r="A8093" s="11"/>
    </row>
    <row r="8094">
      <c r="A8094" s="11"/>
    </row>
    <row r="8095">
      <c r="A8095" s="11"/>
    </row>
    <row r="8096">
      <c r="A8096" s="11"/>
    </row>
    <row r="8097">
      <c r="A8097" s="11"/>
    </row>
    <row r="8098">
      <c r="A8098" s="11"/>
    </row>
    <row r="8099">
      <c r="A8099" s="11"/>
    </row>
    <row r="8100">
      <c r="A8100" s="11"/>
    </row>
    <row r="8101">
      <c r="A8101" s="11"/>
    </row>
    <row r="8102">
      <c r="A8102" s="11"/>
    </row>
    <row r="8103">
      <c r="A8103" s="11"/>
    </row>
    <row r="8104">
      <c r="A8104" s="11"/>
    </row>
    <row r="8105">
      <c r="A8105" s="11"/>
    </row>
    <row r="8106">
      <c r="A8106" s="11"/>
    </row>
    <row r="8107">
      <c r="A8107" s="11"/>
    </row>
    <row r="8108">
      <c r="A8108" s="11"/>
    </row>
    <row r="8109">
      <c r="A8109" s="11"/>
    </row>
    <row r="8110">
      <c r="A8110" s="11"/>
    </row>
    <row r="8111">
      <c r="A8111" s="11"/>
    </row>
    <row r="8112">
      <c r="A8112" s="11"/>
    </row>
    <row r="8113">
      <c r="A8113" s="11"/>
    </row>
    <row r="8114">
      <c r="A8114" s="11"/>
    </row>
    <row r="8115">
      <c r="A8115" s="11"/>
    </row>
    <row r="8116">
      <c r="A8116" s="11"/>
    </row>
    <row r="8117">
      <c r="A8117" s="11"/>
    </row>
    <row r="8118">
      <c r="A8118" s="11"/>
    </row>
    <row r="8119">
      <c r="A8119" s="11"/>
    </row>
    <row r="8120">
      <c r="A8120" s="11"/>
    </row>
    <row r="8121">
      <c r="A8121" s="11"/>
    </row>
    <row r="8122">
      <c r="A8122" s="11"/>
    </row>
    <row r="8123">
      <c r="A8123" s="11"/>
    </row>
    <row r="8124">
      <c r="A8124" s="11"/>
    </row>
    <row r="8125">
      <c r="A8125" s="11"/>
    </row>
    <row r="8126">
      <c r="A8126" s="11"/>
    </row>
    <row r="8127">
      <c r="A8127" s="11"/>
    </row>
    <row r="8128">
      <c r="A8128" s="11"/>
    </row>
    <row r="8129">
      <c r="A8129" s="11"/>
    </row>
    <row r="8130">
      <c r="A8130" s="11"/>
    </row>
    <row r="8131">
      <c r="A8131" s="11"/>
    </row>
    <row r="8132">
      <c r="A8132" s="11"/>
    </row>
    <row r="8133">
      <c r="A8133" s="11"/>
    </row>
    <row r="8134">
      <c r="A8134" s="11"/>
    </row>
    <row r="8135">
      <c r="A8135" s="11"/>
    </row>
    <row r="8136">
      <c r="A8136" s="11"/>
    </row>
    <row r="8137">
      <c r="A8137" s="11"/>
    </row>
    <row r="8138">
      <c r="A8138" s="11"/>
    </row>
    <row r="8139">
      <c r="A8139" s="11"/>
    </row>
    <row r="8140">
      <c r="A8140" s="11"/>
    </row>
    <row r="8141">
      <c r="A8141" s="11"/>
    </row>
    <row r="8142">
      <c r="A8142" s="11"/>
    </row>
    <row r="8143">
      <c r="A8143" s="11"/>
    </row>
    <row r="8144">
      <c r="A8144" s="11"/>
    </row>
    <row r="8145">
      <c r="A8145" s="11"/>
    </row>
    <row r="8146">
      <c r="A8146" s="11"/>
    </row>
    <row r="8147">
      <c r="A8147" s="11"/>
    </row>
    <row r="8148">
      <c r="A8148" s="11"/>
    </row>
    <row r="8149">
      <c r="A8149" s="11"/>
    </row>
    <row r="8150">
      <c r="A8150" s="11"/>
    </row>
    <row r="8151">
      <c r="A8151" s="11"/>
    </row>
    <row r="8152">
      <c r="A8152" s="11"/>
    </row>
    <row r="8153">
      <c r="A8153" s="11"/>
    </row>
    <row r="8154">
      <c r="A8154" s="11"/>
    </row>
    <row r="8155">
      <c r="A8155" s="11"/>
    </row>
    <row r="8156">
      <c r="A8156" s="11"/>
    </row>
    <row r="8157">
      <c r="A8157" s="11"/>
    </row>
    <row r="8158">
      <c r="A8158" s="11"/>
    </row>
    <row r="8159">
      <c r="A8159" s="11"/>
    </row>
    <row r="8160">
      <c r="A8160" s="11"/>
    </row>
    <row r="8161">
      <c r="A8161" s="11"/>
    </row>
    <row r="8162">
      <c r="A8162" s="11"/>
    </row>
    <row r="8163">
      <c r="A8163" s="11"/>
    </row>
    <row r="8164">
      <c r="A8164" s="11"/>
    </row>
    <row r="8165">
      <c r="A8165" s="11"/>
    </row>
    <row r="8166">
      <c r="A8166" s="11"/>
    </row>
    <row r="8167">
      <c r="A8167" s="11"/>
    </row>
    <row r="8168">
      <c r="A8168" s="11"/>
    </row>
    <row r="8169">
      <c r="A8169" s="11"/>
    </row>
    <row r="8170">
      <c r="A8170" s="11"/>
    </row>
    <row r="8171">
      <c r="A8171" s="11"/>
    </row>
    <row r="8172">
      <c r="A8172" s="11"/>
    </row>
    <row r="8173">
      <c r="A8173" s="11"/>
    </row>
    <row r="8174">
      <c r="A8174" s="11"/>
    </row>
    <row r="8175">
      <c r="A8175" s="11"/>
    </row>
    <row r="8176">
      <c r="A8176" s="11"/>
    </row>
    <row r="8177">
      <c r="A8177" s="11"/>
    </row>
    <row r="8178">
      <c r="A8178" s="11"/>
    </row>
    <row r="8179">
      <c r="A8179" s="11"/>
    </row>
    <row r="8180">
      <c r="A8180" s="11"/>
    </row>
    <row r="8181">
      <c r="A8181" s="11"/>
    </row>
    <row r="8182">
      <c r="A8182" s="11"/>
    </row>
    <row r="8183">
      <c r="A8183" s="11"/>
    </row>
    <row r="8184">
      <c r="A8184" s="11"/>
    </row>
    <row r="8185">
      <c r="A8185" s="11"/>
    </row>
    <row r="8186">
      <c r="A8186" s="11"/>
    </row>
    <row r="8187">
      <c r="A8187" s="11"/>
    </row>
    <row r="8188">
      <c r="A8188" s="11"/>
    </row>
    <row r="8189">
      <c r="A8189" s="11"/>
    </row>
    <row r="8190">
      <c r="A8190" s="11"/>
    </row>
    <row r="8191">
      <c r="A8191" s="11"/>
    </row>
    <row r="8192">
      <c r="A8192" s="11"/>
    </row>
    <row r="8193">
      <c r="A8193" s="11"/>
    </row>
    <row r="8194">
      <c r="A8194" s="11"/>
    </row>
    <row r="8195">
      <c r="A8195" s="11"/>
    </row>
    <row r="8196">
      <c r="A8196" s="11"/>
    </row>
    <row r="8197">
      <c r="A8197" s="11"/>
    </row>
    <row r="8198">
      <c r="A8198" s="11"/>
    </row>
    <row r="8199">
      <c r="A8199" s="11"/>
    </row>
    <row r="8200">
      <c r="A8200" s="11"/>
    </row>
    <row r="8201">
      <c r="A8201" s="11"/>
    </row>
    <row r="8202">
      <c r="A8202" s="11"/>
    </row>
    <row r="8203">
      <c r="A8203" s="11"/>
    </row>
    <row r="8204">
      <c r="A8204" s="11"/>
    </row>
    <row r="8205">
      <c r="A8205" s="11"/>
    </row>
    <row r="8206">
      <c r="A8206" s="12"/>
    </row>
    <row r="8207">
      <c r="A8207" s="11"/>
    </row>
    <row r="8208">
      <c r="A8208" s="11"/>
    </row>
    <row r="8209">
      <c r="A8209" s="11"/>
    </row>
    <row r="8210">
      <c r="A8210" s="11"/>
    </row>
    <row r="8211">
      <c r="A8211" s="11"/>
    </row>
    <row r="8212">
      <c r="A8212" s="11"/>
    </row>
    <row r="8213">
      <c r="A8213" s="11"/>
    </row>
    <row r="8214">
      <c r="A8214" s="11"/>
    </row>
    <row r="8215">
      <c r="A8215" s="11"/>
    </row>
    <row r="8216">
      <c r="A8216" s="11"/>
    </row>
    <row r="8217">
      <c r="A8217" s="11"/>
    </row>
    <row r="8218">
      <c r="A8218" s="11"/>
    </row>
    <row r="8219">
      <c r="A8219" s="11"/>
    </row>
    <row r="8220">
      <c r="A8220" s="11"/>
    </row>
    <row r="8221">
      <c r="A8221" s="11"/>
    </row>
    <row r="8222">
      <c r="A8222" s="11"/>
    </row>
    <row r="8223">
      <c r="A8223" s="11"/>
    </row>
    <row r="8224">
      <c r="A8224" s="11"/>
    </row>
    <row r="8225">
      <c r="A8225" s="11"/>
    </row>
    <row r="8226">
      <c r="A8226" s="11"/>
    </row>
    <row r="8227">
      <c r="A8227" s="11"/>
    </row>
    <row r="8228">
      <c r="A8228" s="11"/>
    </row>
    <row r="8229">
      <c r="A8229" s="11"/>
    </row>
    <row r="8230">
      <c r="A8230" s="11"/>
    </row>
    <row r="8231">
      <c r="A8231" s="11"/>
    </row>
    <row r="8232">
      <c r="A8232" s="11"/>
    </row>
    <row r="8233">
      <c r="A8233" s="11"/>
    </row>
    <row r="8234">
      <c r="A8234" s="11"/>
    </row>
    <row r="8235">
      <c r="A8235" s="11"/>
    </row>
    <row r="8236">
      <c r="A8236" s="11"/>
    </row>
    <row r="8237">
      <c r="A8237" s="11"/>
    </row>
    <row r="8238">
      <c r="A8238" s="11"/>
    </row>
    <row r="8239">
      <c r="A8239" s="11"/>
    </row>
    <row r="8240">
      <c r="A8240" s="11"/>
    </row>
    <row r="8241">
      <c r="A8241" s="11"/>
    </row>
    <row r="8242">
      <c r="A8242" s="11"/>
    </row>
    <row r="8243">
      <c r="A8243" s="11"/>
    </row>
    <row r="8244">
      <c r="A8244" s="11"/>
    </row>
    <row r="8245">
      <c r="A8245" s="11"/>
    </row>
    <row r="8246">
      <c r="A8246" s="11"/>
    </row>
    <row r="8247">
      <c r="A8247" s="11"/>
    </row>
    <row r="8248">
      <c r="A8248" s="11"/>
    </row>
    <row r="8249">
      <c r="A8249" s="11"/>
    </row>
    <row r="8250">
      <c r="A8250" s="11"/>
    </row>
    <row r="8251">
      <c r="A8251" s="11"/>
    </row>
    <row r="8252">
      <c r="A8252" s="11"/>
    </row>
    <row r="8253">
      <c r="A8253" s="11"/>
    </row>
    <row r="8254">
      <c r="A8254" s="11"/>
    </row>
    <row r="8255">
      <c r="A8255" s="11"/>
    </row>
    <row r="8256">
      <c r="A8256" s="11"/>
    </row>
    <row r="8257">
      <c r="A8257" s="11"/>
    </row>
    <row r="8258">
      <c r="A8258" s="11"/>
    </row>
    <row r="8259">
      <c r="A8259" s="11"/>
    </row>
    <row r="8260">
      <c r="A8260" s="11"/>
    </row>
    <row r="8261">
      <c r="A8261" s="11"/>
    </row>
    <row r="8262">
      <c r="A8262" s="11"/>
    </row>
    <row r="8263">
      <c r="A8263" s="11"/>
    </row>
    <row r="8264">
      <c r="A8264" s="11"/>
    </row>
    <row r="8265">
      <c r="A8265" s="11"/>
    </row>
    <row r="8266">
      <c r="A8266" s="11"/>
    </row>
    <row r="8267">
      <c r="A8267" s="11"/>
    </row>
    <row r="8268">
      <c r="A8268" s="11"/>
    </row>
    <row r="8269">
      <c r="A8269" s="11"/>
    </row>
    <row r="8270">
      <c r="A8270" s="11"/>
    </row>
    <row r="8271">
      <c r="A8271" s="11"/>
    </row>
    <row r="8272">
      <c r="A8272" s="11"/>
    </row>
    <row r="8273">
      <c r="A8273" s="11"/>
    </row>
    <row r="8274">
      <c r="A8274" s="11"/>
    </row>
    <row r="8275">
      <c r="A8275" s="11"/>
    </row>
    <row r="8276">
      <c r="A8276" s="11"/>
    </row>
    <row r="8277">
      <c r="A8277" s="11"/>
    </row>
    <row r="8278">
      <c r="A8278" s="11"/>
    </row>
    <row r="8279">
      <c r="A8279" s="11"/>
    </row>
    <row r="8280">
      <c r="A8280" s="11"/>
    </row>
    <row r="8281">
      <c r="A8281" s="11"/>
    </row>
    <row r="8282">
      <c r="A8282" s="11"/>
    </row>
    <row r="8283">
      <c r="A8283" s="11"/>
    </row>
    <row r="8284">
      <c r="A8284" s="11"/>
    </row>
    <row r="8285">
      <c r="A8285" s="11"/>
    </row>
    <row r="8286">
      <c r="A8286" s="11"/>
    </row>
    <row r="8287">
      <c r="A8287" s="11"/>
    </row>
    <row r="8288">
      <c r="A8288" s="11"/>
    </row>
    <row r="8289">
      <c r="A8289" s="11"/>
    </row>
    <row r="8290">
      <c r="A8290" s="11"/>
    </row>
    <row r="8291">
      <c r="A8291" s="11"/>
    </row>
    <row r="8292">
      <c r="A8292" s="11"/>
    </row>
    <row r="8293">
      <c r="A8293" s="11"/>
    </row>
    <row r="8294">
      <c r="A8294" s="11"/>
    </row>
    <row r="8295">
      <c r="A8295" s="11"/>
    </row>
    <row r="8296">
      <c r="A8296" s="11"/>
    </row>
    <row r="8297">
      <c r="A8297" s="11"/>
    </row>
    <row r="8298">
      <c r="A8298" s="11"/>
    </row>
    <row r="8299">
      <c r="A8299" s="11"/>
    </row>
    <row r="8300">
      <c r="A8300" s="11"/>
    </row>
    <row r="8301">
      <c r="A8301" s="11"/>
    </row>
    <row r="8302">
      <c r="A8302" s="11"/>
    </row>
    <row r="8303">
      <c r="A8303" s="11"/>
    </row>
    <row r="8304">
      <c r="A8304" s="11"/>
    </row>
    <row r="8305">
      <c r="A8305" s="11"/>
    </row>
    <row r="8306">
      <c r="A8306" s="11"/>
    </row>
    <row r="8307">
      <c r="A8307" s="11"/>
    </row>
    <row r="8308">
      <c r="A8308" s="11"/>
    </row>
    <row r="8309">
      <c r="A8309" s="11"/>
    </row>
    <row r="8310">
      <c r="A8310" s="11"/>
    </row>
    <row r="8311">
      <c r="A8311" s="11"/>
    </row>
    <row r="8312">
      <c r="A8312" s="11"/>
    </row>
    <row r="8313">
      <c r="A8313" s="11"/>
    </row>
    <row r="8314">
      <c r="A8314" s="11"/>
    </row>
    <row r="8315">
      <c r="A8315" s="11"/>
    </row>
    <row r="8316">
      <c r="A8316" s="11"/>
    </row>
    <row r="8317">
      <c r="A8317" s="11"/>
    </row>
    <row r="8318">
      <c r="A8318" s="11"/>
    </row>
    <row r="8319">
      <c r="A8319" s="11"/>
    </row>
    <row r="8320">
      <c r="A8320" s="11"/>
    </row>
    <row r="8321">
      <c r="A8321" s="11"/>
    </row>
    <row r="8322">
      <c r="A8322" s="11"/>
    </row>
    <row r="8323">
      <c r="A8323" s="11"/>
    </row>
    <row r="8324">
      <c r="A8324" s="11"/>
    </row>
    <row r="8325">
      <c r="A8325" s="11"/>
    </row>
    <row r="8326">
      <c r="A8326" s="11"/>
    </row>
    <row r="8327">
      <c r="A8327" s="11"/>
    </row>
    <row r="8328">
      <c r="A8328" s="11"/>
    </row>
    <row r="8329">
      <c r="A8329" s="11"/>
    </row>
    <row r="8330">
      <c r="A8330" s="11"/>
    </row>
    <row r="8331">
      <c r="A8331" s="11"/>
    </row>
    <row r="8332">
      <c r="A8332" s="11"/>
    </row>
    <row r="8333">
      <c r="A8333" s="11"/>
    </row>
    <row r="8334">
      <c r="A8334" s="11"/>
    </row>
    <row r="8335">
      <c r="A8335" s="11"/>
    </row>
    <row r="8336">
      <c r="A8336" s="11"/>
    </row>
    <row r="8337">
      <c r="A8337" s="11"/>
    </row>
    <row r="8338">
      <c r="A8338" s="11"/>
    </row>
    <row r="8339">
      <c r="A8339" s="11"/>
    </row>
    <row r="8340">
      <c r="A8340" s="11"/>
    </row>
    <row r="8341">
      <c r="A8341" s="11"/>
    </row>
    <row r="8342">
      <c r="A8342" s="11"/>
    </row>
    <row r="8343">
      <c r="A8343" s="11"/>
    </row>
    <row r="8344">
      <c r="A8344" s="11"/>
    </row>
    <row r="8345">
      <c r="A8345" s="11"/>
    </row>
    <row r="8346">
      <c r="A8346" s="11"/>
    </row>
    <row r="8347">
      <c r="A8347" s="11"/>
    </row>
    <row r="8348">
      <c r="A8348" s="11"/>
    </row>
    <row r="8349">
      <c r="A8349" s="11"/>
    </row>
    <row r="8350">
      <c r="A8350" s="11"/>
    </row>
    <row r="8351">
      <c r="A8351" s="11"/>
    </row>
    <row r="8352">
      <c r="A8352" s="11"/>
    </row>
    <row r="8353">
      <c r="A8353" s="11"/>
    </row>
    <row r="8354">
      <c r="A8354" s="11"/>
    </row>
    <row r="8355">
      <c r="A8355" s="11"/>
    </row>
    <row r="8356">
      <c r="A8356" s="11"/>
    </row>
    <row r="8357">
      <c r="A8357" s="11"/>
    </row>
    <row r="8358">
      <c r="A8358" s="11"/>
    </row>
    <row r="8359">
      <c r="A8359" s="11"/>
    </row>
    <row r="8360">
      <c r="A8360" s="11"/>
    </row>
    <row r="8361">
      <c r="A8361" s="11"/>
    </row>
    <row r="8362">
      <c r="A8362" s="11"/>
    </row>
    <row r="8363">
      <c r="A8363" s="11"/>
    </row>
    <row r="8364">
      <c r="A8364" s="11"/>
    </row>
    <row r="8365">
      <c r="A8365" s="11"/>
    </row>
    <row r="8366">
      <c r="A8366" s="11"/>
    </row>
    <row r="8367">
      <c r="A8367" s="11"/>
    </row>
    <row r="8368">
      <c r="A8368" s="11"/>
    </row>
    <row r="8369">
      <c r="A8369" s="11"/>
    </row>
    <row r="8370">
      <c r="A8370" s="11"/>
    </row>
    <row r="8371">
      <c r="A8371" s="11"/>
    </row>
    <row r="8372">
      <c r="A8372" s="11"/>
    </row>
    <row r="8373">
      <c r="A8373" s="11"/>
    </row>
    <row r="8374">
      <c r="A8374" s="11"/>
    </row>
    <row r="8375">
      <c r="A8375" s="11"/>
    </row>
    <row r="8376">
      <c r="A8376" s="11"/>
    </row>
    <row r="8377">
      <c r="A8377" s="11"/>
    </row>
    <row r="8378">
      <c r="A8378" s="11"/>
    </row>
    <row r="8379">
      <c r="A8379" s="11"/>
    </row>
    <row r="8380">
      <c r="A8380" s="11"/>
    </row>
    <row r="8381">
      <c r="A8381" s="11"/>
    </row>
    <row r="8382">
      <c r="A8382" s="11"/>
    </row>
    <row r="8383">
      <c r="A8383" s="11"/>
    </row>
    <row r="8384">
      <c r="A8384" s="11"/>
    </row>
    <row r="8385">
      <c r="A8385" s="11"/>
    </row>
    <row r="8386">
      <c r="A8386" s="11"/>
    </row>
    <row r="8387">
      <c r="A8387" s="11"/>
    </row>
    <row r="8388">
      <c r="A8388" s="11"/>
    </row>
    <row r="8389">
      <c r="A8389" s="11"/>
    </row>
    <row r="8390">
      <c r="A8390" s="11"/>
    </row>
    <row r="8391">
      <c r="A8391" s="11"/>
    </row>
    <row r="8392">
      <c r="A8392" s="11"/>
    </row>
    <row r="8393">
      <c r="A8393" s="11"/>
    </row>
    <row r="8394">
      <c r="A8394" s="11"/>
    </row>
    <row r="8395">
      <c r="A8395" s="11"/>
    </row>
    <row r="8396">
      <c r="A8396" s="11"/>
    </row>
    <row r="8397">
      <c r="A8397" s="11"/>
    </row>
    <row r="8398">
      <c r="A8398" s="11"/>
    </row>
    <row r="8399">
      <c r="A8399" s="11"/>
    </row>
    <row r="8400">
      <c r="A8400" s="11"/>
    </row>
    <row r="8401">
      <c r="A8401" s="11"/>
    </row>
    <row r="8402">
      <c r="A8402" s="11"/>
    </row>
    <row r="8403">
      <c r="A8403" s="11"/>
    </row>
    <row r="8404">
      <c r="A8404" s="11"/>
    </row>
    <row r="8405">
      <c r="A8405" s="11"/>
    </row>
    <row r="8406">
      <c r="A8406" s="11"/>
    </row>
    <row r="8407">
      <c r="A8407" s="11"/>
    </row>
    <row r="8408">
      <c r="A8408" s="11"/>
    </row>
    <row r="8409">
      <c r="A8409" s="11"/>
    </row>
    <row r="8410">
      <c r="A8410" s="11"/>
    </row>
    <row r="8411">
      <c r="A8411" s="11"/>
    </row>
    <row r="8412">
      <c r="A8412" s="11"/>
    </row>
    <row r="8413">
      <c r="A8413" s="11"/>
    </row>
    <row r="8414">
      <c r="A8414" s="11"/>
    </row>
    <row r="8415">
      <c r="A8415" s="11"/>
    </row>
    <row r="8416">
      <c r="A8416" s="11"/>
    </row>
    <row r="8417">
      <c r="A8417" s="11"/>
    </row>
    <row r="8418">
      <c r="A8418" s="11"/>
    </row>
    <row r="8419">
      <c r="A8419" s="11"/>
    </row>
    <row r="8420">
      <c r="A8420" s="11"/>
    </row>
    <row r="8421">
      <c r="A8421" s="11"/>
    </row>
    <row r="8422">
      <c r="A8422" s="11"/>
    </row>
    <row r="8423">
      <c r="A8423" s="11"/>
    </row>
    <row r="8424">
      <c r="A8424" s="11"/>
    </row>
    <row r="8425">
      <c r="A8425" s="11"/>
    </row>
    <row r="8426">
      <c r="A8426" s="11"/>
    </row>
    <row r="8427">
      <c r="A8427" s="11"/>
    </row>
    <row r="8428">
      <c r="A8428" s="11"/>
    </row>
    <row r="8429">
      <c r="A8429" s="11"/>
    </row>
    <row r="8430">
      <c r="A8430" s="11"/>
    </row>
    <row r="8431">
      <c r="A8431" s="11"/>
    </row>
    <row r="8432">
      <c r="A8432" s="11"/>
    </row>
    <row r="8433">
      <c r="A8433" s="11"/>
    </row>
    <row r="8434">
      <c r="A8434" s="11"/>
    </row>
    <row r="8435">
      <c r="A8435" s="11"/>
    </row>
    <row r="8436">
      <c r="A8436" s="11"/>
    </row>
    <row r="8437">
      <c r="A8437" s="11"/>
    </row>
    <row r="8438">
      <c r="A8438" s="11"/>
    </row>
    <row r="8439">
      <c r="A8439" s="11"/>
    </row>
    <row r="8440">
      <c r="A8440" s="11"/>
    </row>
    <row r="8441">
      <c r="A8441" s="11"/>
    </row>
    <row r="8442">
      <c r="A8442" s="11"/>
    </row>
    <row r="8443">
      <c r="A8443" s="11"/>
    </row>
    <row r="8444">
      <c r="A8444" s="11"/>
    </row>
    <row r="8445">
      <c r="A8445" s="11"/>
    </row>
    <row r="8446">
      <c r="A8446" s="11"/>
    </row>
    <row r="8447">
      <c r="A8447" s="11"/>
    </row>
    <row r="8448">
      <c r="A8448" s="11"/>
    </row>
    <row r="8449">
      <c r="A8449" s="11"/>
    </row>
    <row r="8450">
      <c r="A8450" s="11"/>
    </row>
    <row r="8451">
      <c r="A8451" s="11"/>
    </row>
    <row r="8452">
      <c r="A8452" s="11"/>
    </row>
    <row r="8453">
      <c r="A8453" s="11"/>
    </row>
    <row r="8454">
      <c r="A8454" s="11"/>
    </row>
    <row r="8455">
      <c r="A8455" s="11"/>
    </row>
    <row r="8456">
      <c r="A8456" s="11"/>
    </row>
    <row r="8457">
      <c r="A8457" s="11"/>
    </row>
    <row r="8458">
      <c r="A8458" s="11"/>
    </row>
    <row r="8459">
      <c r="A8459" s="11"/>
    </row>
    <row r="8460">
      <c r="A8460" s="11"/>
    </row>
    <row r="8461">
      <c r="A8461" s="11"/>
    </row>
    <row r="8462">
      <c r="A8462" s="11"/>
    </row>
    <row r="8463">
      <c r="A8463" s="11"/>
    </row>
    <row r="8464">
      <c r="A8464" s="11"/>
    </row>
    <row r="8465">
      <c r="A8465" s="11"/>
    </row>
    <row r="8466">
      <c r="A8466" s="11"/>
    </row>
    <row r="8467">
      <c r="A8467" s="11"/>
    </row>
    <row r="8468">
      <c r="A8468" s="11"/>
    </row>
    <row r="8469">
      <c r="A8469" s="11"/>
    </row>
    <row r="8470">
      <c r="A8470" s="11"/>
    </row>
    <row r="8471">
      <c r="A8471" s="11"/>
    </row>
    <row r="8472">
      <c r="A8472" s="11"/>
    </row>
    <row r="8473">
      <c r="A8473" s="11"/>
    </row>
    <row r="8474">
      <c r="A8474" s="11"/>
    </row>
    <row r="8475">
      <c r="A8475" s="11"/>
    </row>
    <row r="8476">
      <c r="A8476" s="11"/>
    </row>
    <row r="8477">
      <c r="A8477" s="11"/>
    </row>
    <row r="8478">
      <c r="A8478" s="11"/>
    </row>
    <row r="8479">
      <c r="A8479" s="11"/>
    </row>
    <row r="8480">
      <c r="A8480" s="11"/>
    </row>
    <row r="8481">
      <c r="A8481" s="11"/>
    </row>
    <row r="8482">
      <c r="A8482" s="11"/>
    </row>
    <row r="8483">
      <c r="A8483" s="11"/>
    </row>
    <row r="8484">
      <c r="A8484" s="11"/>
    </row>
    <row r="8485">
      <c r="A8485" s="11"/>
    </row>
    <row r="8486">
      <c r="A8486" s="11"/>
    </row>
    <row r="8487">
      <c r="A8487" s="11"/>
    </row>
    <row r="8488">
      <c r="A8488" s="11"/>
    </row>
    <row r="8489">
      <c r="A8489" s="11"/>
    </row>
    <row r="8490">
      <c r="A8490" s="11"/>
    </row>
    <row r="8491">
      <c r="A8491" s="11"/>
    </row>
    <row r="8492">
      <c r="A8492" s="11"/>
    </row>
    <row r="8493">
      <c r="A8493" s="11"/>
    </row>
    <row r="8494">
      <c r="A8494" s="11"/>
    </row>
    <row r="8495">
      <c r="A8495" s="11"/>
    </row>
    <row r="8496">
      <c r="A8496" s="11"/>
    </row>
    <row r="8497">
      <c r="A8497" s="11"/>
    </row>
    <row r="8498">
      <c r="A8498" s="11"/>
    </row>
    <row r="8499">
      <c r="A8499" s="11"/>
    </row>
    <row r="8500">
      <c r="A8500" s="11"/>
    </row>
    <row r="8501">
      <c r="A8501" s="11"/>
    </row>
    <row r="8502">
      <c r="A8502" s="11"/>
    </row>
    <row r="8503">
      <c r="A8503" s="11"/>
    </row>
    <row r="8504">
      <c r="A8504" s="11"/>
    </row>
    <row r="8505">
      <c r="A8505" s="11"/>
    </row>
    <row r="8506">
      <c r="A8506" s="11"/>
    </row>
    <row r="8507">
      <c r="A8507" s="11"/>
    </row>
    <row r="8508">
      <c r="A8508" s="11"/>
    </row>
    <row r="8509">
      <c r="A8509" s="11"/>
    </row>
    <row r="8510">
      <c r="A8510" s="11"/>
    </row>
    <row r="8511">
      <c r="A8511" s="11"/>
    </row>
    <row r="8512">
      <c r="A8512" s="11"/>
    </row>
    <row r="8513">
      <c r="A8513" s="11"/>
    </row>
    <row r="8514">
      <c r="A8514" s="11"/>
    </row>
    <row r="8515">
      <c r="A8515" s="11"/>
    </row>
    <row r="8516">
      <c r="A8516" s="11"/>
    </row>
    <row r="8517">
      <c r="A8517" s="11"/>
    </row>
    <row r="8518">
      <c r="A8518" s="11"/>
    </row>
    <row r="8519">
      <c r="A8519" s="11"/>
    </row>
    <row r="8520">
      <c r="A8520" s="11"/>
    </row>
    <row r="8521">
      <c r="A8521" s="11"/>
    </row>
    <row r="8522">
      <c r="A8522" s="11"/>
    </row>
    <row r="8523">
      <c r="A8523" s="11"/>
    </row>
    <row r="8524">
      <c r="A8524" s="11"/>
    </row>
    <row r="8525">
      <c r="A8525" s="11"/>
    </row>
    <row r="8526">
      <c r="A8526" s="11"/>
    </row>
    <row r="8527">
      <c r="A8527" s="11"/>
    </row>
    <row r="8528">
      <c r="A8528" s="11"/>
    </row>
    <row r="8529">
      <c r="A8529" s="11"/>
    </row>
    <row r="8530">
      <c r="A8530" s="11"/>
    </row>
    <row r="8531">
      <c r="A8531" s="11"/>
    </row>
    <row r="8532">
      <c r="A8532" s="11"/>
    </row>
    <row r="8533">
      <c r="A8533" s="11"/>
    </row>
    <row r="8534">
      <c r="A8534" s="11"/>
    </row>
    <row r="8535">
      <c r="A8535" s="11"/>
    </row>
    <row r="8536">
      <c r="A8536" s="11"/>
    </row>
    <row r="8537">
      <c r="A8537" s="11"/>
    </row>
    <row r="8538">
      <c r="A8538" s="11"/>
    </row>
    <row r="8539">
      <c r="A8539" s="11"/>
    </row>
    <row r="8540">
      <c r="A8540" s="11"/>
    </row>
    <row r="8541">
      <c r="A8541" s="11"/>
    </row>
    <row r="8542">
      <c r="A8542" s="11"/>
    </row>
    <row r="8543">
      <c r="A8543" s="11"/>
    </row>
    <row r="8544">
      <c r="A8544" s="11"/>
    </row>
    <row r="8545">
      <c r="A8545" s="11"/>
    </row>
    <row r="8546">
      <c r="A8546" s="11"/>
    </row>
    <row r="8547">
      <c r="A8547" s="11"/>
    </row>
    <row r="8548">
      <c r="A8548" s="11"/>
    </row>
    <row r="8549">
      <c r="A8549" s="11"/>
    </row>
    <row r="8550">
      <c r="A8550" s="11"/>
    </row>
    <row r="8551">
      <c r="A8551" s="11"/>
    </row>
    <row r="8552">
      <c r="A8552" s="11"/>
    </row>
    <row r="8553">
      <c r="A8553" s="11"/>
    </row>
    <row r="8554">
      <c r="A8554" s="11"/>
    </row>
    <row r="8555">
      <c r="A8555" s="11"/>
    </row>
    <row r="8556">
      <c r="A8556" s="11"/>
    </row>
    <row r="8557">
      <c r="A8557" s="11"/>
    </row>
    <row r="8558">
      <c r="A8558" s="11"/>
    </row>
    <row r="8559">
      <c r="A8559" s="11"/>
    </row>
    <row r="8560">
      <c r="A8560" s="11"/>
    </row>
    <row r="8561">
      <c r="A8561" s="11"/>
    </row>
    <row r="8562">
      <c r="A8562" s="11"/>
    </row>
    <row r="8563">
      <c r="A8563" s="11"/>
    </row>
    <row r="8564">
      <c r="A8564" s="11"/>
    </row>
    <row r="8565">
      <c r="A8565" s="11"/>
    </row>
    <row r="8566">
      <c r="A8566" s="11"/>
    </row>
    <row r="8567">
      <c r="A8567" s="11"/>
    </row>
    <row r="8568">
      <c r="A8568" s="11"/>
    </row>
    <row r="8569">
      <c r="A8569" s="11"/>
    </row>
    <row r="8570">
      <c r="A8570" s="11"/>
    </row>
    <row r="8571">
      <c r="A8571" s="11"/>
    </row>
    <row r="8572">
      <c r="A8572" s="11"/>
    </row>
    <row r="8573">
      <c r="A8573" s="11"/>
    </row>
    <row r="8574">
      <c r="A8574" s="11"/>
    </row>
    <row r="8575">
      <c r="A8575" s="11"/>
    </row>
    <row r="8576">
      <c r="A8576" s="11"/>
    </row>
    <row r="8577">
      <c r="A8577" s="11"/>
    </row>
    <row r="8578">
      <c r="A8578" s="11"/>
    </row>
    <row r="8579">
      <c r="A8579" s="11"/>
    </row>
    <row r="8580">
      <c r="A8580" s="11"/>
    </row>
    <row r="8581">
      <c r="A8581" s="11"/>
    </row>
    <row r="8582">
      <c r="A8582" s="11"/>
    </row>
    <row r="8583">
      <c r="A8583" s="11"/>
    </row>
    <row r="8584">
      <c r="A8584" s="11"/>
    </row>
    <row r="8585">
      <c r="A8585" s="11"/>
    </row>
    <row r="8586">
      <c r="A8586" s="11"/>
    </row>
    <row r="8587">
      <c r="A8587" s="11"/>
    </row>
    <row r="8588">
      <c r="A8588" s="11"/>
    </row>
    <row r="8589">
      <c r="A8589" s="11"/>
    </row>
    <row r="8590">
      <c r="A8590" s="11"/>
    </row>
    <row r="8591">
      <c r="A8591" s="11"/>
    </row>
    <row r="8592">
      <c r="A8592" s="11"/>
    </row>
    <row r="8593">
      <c r="A8593" s="11"/>
    </row>
    <row r="8594">
      <c r="A8594" s="11"/>
    </row>
    <row r="8595">
      <c r="A8595" s="11"/>
    </row>
    <row r="8596">
      <c r="A8596" s="11"/>
    </row>
    <row r="8597">
      <c r="A8597" s="11"/>
    </row>
    <row r="8598">
      <c r="A8598" s="11"/>
    </row>
    <row r="8599">
      <c r="A8599" s="11"/>
    </row>
    <row r="8600">
      <c r="A8600" s="11"/>
    </row>
    <row r="8601">
      <c r="A8601" s="11"/>
    </row>
    <row r="8602">
      <c r="A8602" s="11"/>
    </row>
    <row r="8603">
      <c r="A8603" s="11"/>
    </row>
    <row r="8604">
      <c r="A8604" s="11"/>
    </row>
    <row r="8605">
      <c r="A8605" s="11"/>
    </row>
    <row r="8606">
      <c r="A8606" s="11"/>
    </row>
    <row r="8607">
      <c r="A8607" s="11"/>
    </row>
    <row r="8608">
      <c r="A8608" s="11"/>
    </row>
    <row r="8609">
      <c r="A8609" s="11"/>
    </row>
    <row r="8610">
      <c r="A8610" s="11"/>
    </row>
    <row r="8611">
      <c r="A8611" s="11"/>
    </row>
    <row r="8612">
      <c r="A8612" s="11"/>
    </row>
    <row r="8613">
      <c r="A8613" s="11"/>
    </row>
    <row r="8614">
      <c r="A8614" s="11"/>
    </row>
    <row r="8615">
      <c r="A8615" s="11"/>
    </row>
    <row r="8616">
      <c r="A8616" s="11"/>
    </row>
    <row r="8617">
      <c r="A8617" s="11"/>
    </row>
    <row r="8618">
      <c r="A8618" s="11"/>
    </row>
    <row r="8619">
      <c r="A8619" s="11"/>
    </row>
    <row r="8620">
      <c r="A8620" s="11"/>
    </row>
    <row r="8621">
      <c r="A8621" s="11"/>
    </row>
    <row r="8622">
      <c r="A8622" s="11"/>
    </row>
    <row r="8623">
      <c r="A8623" s="11"/>
    </row>
    <row r="8624">
      <c r="A8624" s="11"/>
    </row>
    <row r="8625">
      <c r="A8625" s="11"/>
    </row>
    <row r="8626">
      <c r="A8626" s="11"/>
    </row>
    <row r="8627">
      <c r="A8627" s="11"/>
    </row>
    <row r="8628">
      <c r="A8628" s="11"/>
    </row>
    <row r="8629">
      <c r="A8629" s="11"/>
    </row>
    <row r="8630">
      <c r="A8630" s="11"/>
    </row>
    <row r="8631">
      <c r="A8631" s="11"/>
    </row>
    <row r="8632">
      <c r="A8632" s="11"/>
    </row>
    <row r="8633">
      <c r="A8633" s="11"/>
    </row>
    <row r="8634">
      <c r="A8634" s="11"/>
    </row>
    <row r="8635">
      <c r="A8635" s="11"/>
    </row>
    <row r="8636">
      <c r="A8636" s="11"/>
    </row>
    <row r="8637">
      <c r="A8637" s="11"/>
    </row>
    <row r="8638">
      <c r="A8638" s="11"/>
    </row>
    <row r="8639">
      <c r="A8639" s="11"/>
    </row>
    <row r="8640">
      <c r="A8640" s="11"/>
    </row>
    <row r="8641">
      <c r="A8641" s="11"/>
    </row>
    <row r="8642">
      <c r="A8642" s="11"/>
    </row>
    <row r="8643">
      <c r="A8643" s="11"/>
    </row>
    <row r="8644">
      <c r="A8644" s="11"/>
    </row>
    <row r="8645">
      <c r="A8645" s="11"/>
    </row>
    <row r="8646">
      <c r="A8646" s="11"/>
    </row>
    <row r="8647">
      <c r="A8647" s="11"/>
    </row>
    <row r="8648">
      <c r="A8648" s="11"/>
    </row>
    <row r="8649">
      <c r="A8649" s="11"/>
    </row>
    <row r="8650">
      <c r="A8650" s="11"/>
    </row>
    <row r="8651">
      <c r="A8651" s="11"/>
    </row>
    <row r="8652">
      <c r="A8652" s="11"/>
    </row>
    <row r="8653">
      <c r="A8653" s="11"/>
    </row>
    <row r="8654">
      <c r="A8654" s="11"/>
    </row>
    <row r="8655">
      <c r="A8655" s="11"/>
    </row>
    <row r="8656">
      <c r="A8656" s="11"/>
    </row>
    <row r="8657">
      <c r="A8657" s="11"/>
    </row>
    <row r="8658">
      <c r="A8658" s="11"/>
    </row>
    <row r="8659">
      <c r="A8659" s="11"/>
    </row>
    <row r="8660">
      <c r="A8660" s="11"/>
    </row>
    <row r="8661">
      <c r="A8661" s="11"/>
    </row>
    <row r="8662">
      <c r="A8662" s="11"/>
    </row>
    <row r="8663">
      <c r="A8663" s="11"/>
    </row>
    <row r="8664">
      <c r="A8664" s="11"/>
    </row>
    <row r="8665">
      <c r="A8665" s="11"/>
    </row>
    <row r="8666">
      <c r="A8666" s="11"/>
    </row>
    <row r="8667">
      <c r="A8667" s="11"/>
    </row>
    <row r="8668">
      <c r="A8668" s="11"/>
    </row>
    <row r="8669">
      <c r="A8669" s="11"/>
    </row>
    <row r="8670">
      <c r="A8670" s="11"/>
    </row>
    <row r="8671">
      <c r="A8671" s="11"/>
    </row>
    <row r="8672">
      <c r="A8672" s="11"/>
    </row>
    <row r="8673">
      <c r="A8673" s="11"/>
    </row>
    <row r="8674">
      <c r="A8674" s="11"/>
    </row>
    <row r="8675">
      <c r="A8675" s="11"/>
    </row>
    <row r="8676">
      <c r="A8676" s="11"/>
    </row>
    <row r="8677">
      <c r="A8677" s="11"/>
    </row>
    <row r="8678">
      <c r="A8678" s="11"/>
    </row>
    <row r="8679">
      <c r="A8679" s="11"/>
    </row>
    <row r="8680">
      <c r="A8680" s="11"/>
    </row>
    <row r="8681">
      <c r="A8681" s="11"/>
    </row>
    <row r="8682">
      <c r="A8682" s="11"/>
    </row>
    <row r="8683">
      <c r="A8683" s="11"/>
    </row>
    <row r="8684">
      <c r="A8684" s="11"/>
    </row>
    <row r="8685">
      <c r="A8685" s="11"/>
    </row>
    <row r="8686">
      <c r="A8686" s="11"/>
    </row>
    <row r="8687">
      <c r="A8687" s="11"/>
    </row>
    <row r="8688">
      <c r="A8688" s="11"/>
    </row>
    <row r="8689">
      <c r="A8689" s="11"/>
    </row>
    <row r="8690">
      <c r="A8690" s="11"/>
    </row>
    <row r="8691">
      <c r="A8691" s="11"/>
    </row>
    <row r="8692">
      <c r="A8692" s="11"/>
    </row>
    <row r="8693">
      <c r="A8693" s="11"/>
    </row>
    <row r="8694">
      <c r="A8694" s="11"/>
    </row>
    <row r="8695">
      <c r="A8695" s="11"/>
    </row>
    <row r="8696">
      <c r="A8696" s="11"/>
    </row>
    <row r="8697">
      <c r="A8697" s="11"/>
    </row>
    <row r="8698">
      <c r="A8698" s="11"/>
    </row>
    <row r="8699">
      <c r="A8699" s="11"/>
    </row>
    <row r="8700">
      <c r="A8700" s="11"/>
    </row>
    <row r="8701">
      <c r="A8701" s="11"/>
    </row>
    <row r="8702">
      <c r="A8702" s="11"/>
    </row>
    <row r="8703">
      <c r="A8703" s="11"/>
    </row>
    <row r="8704">
      <c r="A8704" s="11"/>
    </row>
    <row r="8705">
      <c r="A8705" s="11"/>
    </row>
    <row r="8706">
      <c r="A8706" s="11"/>
    </row>
    <row r="8707">
      <c r="A8707" s="11"/>
    </row>
    <row r="8708">
      <c r="A8708" s="11"/>
    </row>
    <row r="8709">
      <c r="A8709" s="11"/>
    </row>
    <row r="8710">
      <c r="A8710" s="11"/>
    </row>
    <row r="8711">
      <c r="A8711" s="11"/>
    </row>
    <row r="8712">
      <c r="A8712" s="11"/>
    </row>
    <row r="8713">
      <c r="A8713" s="11"/>
    </row>
    <row r="8714">
      <c r="A8714" s="11"/>
    </row>
    <row r="8715">
      <c r="A8715" s="11"/>
    </row>
    <row r="8716">
      <c r="A8716" s="11"/>
    </row>
    <row r="8717">
      <c r="A8717" s="11"/>
    </row>
    <row r="8718">
      <c r="A8718" s="11"/>
    </row>
    <row r="8719">
      <c r="A8719" s="11"/>
    </row>
    <row r="8720">
      <c r="A8720" s="11"/>
    </row>
    <row r="8721">
      <c r="A8721" s="11"/>
    </row>
    <row r="8722">
      <c r="A8722" s="11"/>
    </row>
    <row r="8723">
      <c r="A8723" s="11"/>
    </row>
    <row r="8724">
      <c r="A8724" s="11"/>
    </row>
    <row r="8725">
      <c r="A8725" s="11"/>
    </row>
    <row r="8726">
      <c r="A8726" s="11"/>
    </row>
    <row r="8727">
      <c r="A8727" s="11"/>
    </row>
    <row r="8728">
      <c r="A8728" s="11"/>
    </row>
    <row r="8729">
      <c r="A8729" s="11"/>
    </row>
    <row r="8730">
      <c r="A8730" s="11"/>
    </row>
    <row r="8731">
      <c r="A8731" s="11"/>
    </row>
    <row r="8732">
      <c r="A8732" s="11"/>
    </row>
    <row r="8733">
      <c r="A8733" s="11"/>
    </row>
    <row r="8734">
      <c r="A8734" s="11"/>
    </row>
    <row r="8735">
      <c r="A8735" s="11"/>
    </row>
    <row r="8736">
      <c r="A8736" s="11"/>
    </row>
    <row r="8737">
      <c r="A8737" s="11"/>
    </row>
    <row r="8738">
      <c r="A8738" s="11"/>
    </row>
    <row r="8739">
      <c r="A8739" s="11"/>
    </row>
    <row r="8740">
      <c r="A8740" s="11"/>
    </row>
    <row r="8741">
      <c r="A8741" s="11"/>
    </row>
    <row r="8742">
      <c r="A8742" s="11"/>
    </row>
    <row r="8743">
      <c r="A8743" s="11"/>
    </row>
    <row r="8744">
      <c r="A8744" s="11"/>
    </row>
    <row r="8745">
      <c r="A8745" s="11"/>
    </row>
    <row r="8746">
      <c r="A8746" s="11"/>
    </row>
    <row r="8747">
      <c r="A8747" s="11"/>
    </row>
    <row r="8748">
      <c r="A8748" s="11"/>
    </row>
    <row r="8749">
      <c r="A8749" s="11"/>
    </row>
    <row r="8750">
      <c r="A8750" s="11"/>
    </row>
    <row r="8751">
      <c r="A8751" s="11"/>
    </row>
    <row r="8752">
      <c r="A8752" s="11"/>
    </row>
    <row r="8753">
      <c r="A8753" s="11"/>
    </row>
    <row r="8754">
      <c r="A8754" s="11"/>
    </row>
    <row r="8755">
      <c r="A8755" s="11"/>
    </row>
    <row r="8756">
      <c r="A8756" s="11"/>
    </row>
    <row r="8757">
      <c r="A8757" s="11"/>
    </row>
    <row r="8758">
      <c r="A8758" s="11"/>
    </row>
    <row r="8759">
      <c r="A8759" s="11"/>
    </row>
    <row r="8760">
      <c r="A8760" s="11"/>
    </row>
    <row r="8761">
      <c r="A8761" s="11"/>
    </row>
    <row r="8762">
      <c r="A8762" s="11"/>
    </row>
    <row r="8763">
      <c r="A8763" s="11"/>
    </row>
    <row r="8764">
      <c r="A8764" s="11"/>
    </row>
    <row r="8765">
      <c r="A8765" s="11"/>
    </row>
    <row r="8766">
      <c r="A8766" s="11"/>
    </row>
    <row r="8767">
      <c r="A8767" s="11"/>
    </row>
    <row r="8768">
      <c r="A8768" s="11"/>
    </row>
    <row r="8769">
      <c r="A8769" s="11"/>
    </row>
    <row r="8770">
      <c r="A8770" s="11"/>
    </row>
    <row r="8771">
      <c r="A8771" s="11"/>
    </row>
    <row r="8772">
      <c r="A8772" s="11"/>
    </row>
    <row r="8773">
      <c r="A8773" s="11"/>
    </row>
    <row r="8774">
      <c r="A8774" s="11"/>
    </row>
    <row r="8775">
      <c r="A8775" s="11"/>
    </row>
    <row r="8776">
      <c r="A8776" s="11"/>
    </row>
    <row r="8777">
      <c r="A8777" s="11"/>
    </row>
    <row r="8778">
      <c r="A8778" s="11"/>
    </row>
    <row r="8779">
      <c r="A8779" s="11"/>
    </row>
    <row r="8780">
      <c r="A8780" s="11"/>
    </row>
    <row r="8781">
      <c r="A8781" s="11"/>
    </row>
    <row r="8782">
      <c r="A8782" s="11"/>
    </row>
    <row r="8783">
      <c r="A8783" s="11"/>
    </row>
    <row r="8784">
      <c r="A8784" s="11"/>
    </row>
    <row r="8785">
      <c r="A8785" s="11"/>
    </row>
    <row r="8786">
      <c r="A8786" s="11"/>
    </row>
    <row r="8787">
      <c r="A8787" s="11"/>
    </row>
    <row r="8788">
      <c r="A8788" s="11"/>
    </row>
    <row r="8789">
      <c r="A8789" s="11"/>
    </row>
    <row r="8790">
      <c r="A8790" s="11"/>
    </row>
    <row r="8791">
      <c r="A8791" s="11"/>
    </row>
    <row r="8792">
      <c r="A8792" s="11"/>
    </row>
    <row r="8793">
      <c r="A8793" s="11"/>
    </row>
    <row r="8794">
      <c r="A8794" s="11"/>
    </row>
    <row r="8795">
      <c r="A8795" s="11"/>
    </row>
    <row r="8796">
      <c r="A8796" s="11"/>
    </row>
    <row r="8797">
      <c r="A8797" s="11"/>
    </row>
    <row r="8798">
      <c r="A8798" s="11"/>
    </row>
    <row r="8799">
      <c r="A8799" s="11"/>
    </row>
    <row r="8800">
      <c r="A8800" s="11"/>
    </row>
    <row r="8801">
      <c r="A8801" s="11"/>
    </row>
    <row r="8802">
      <c r="A8802" s="11"/>
    </row>
    <row r="8803">
      <c r="A8803" s="11"/>
    </row>
    <row r="8804">
      <c r="A8804" s="11"/>
    </row>
    <row r="8805">
      <c r="A8805" s="11"/>
    </row>
    <row r="8806">
      <c r="A8806" s="11"/>
    </row>
    <row r="8807">
      <c r="A8807" s="11"/>
    </row>
    <row r="8808">
      <c r="A8808" s="11"/>
    </row>
    <row r="8809">
      <c r="A8809" s="11"/>
    </row>
    <row r="8810">
      <c r="A8810" s="11"/>
    </row>
    <row r="8811">
      <c r="A8811" s="11"/>
    </row>
    <row r="8812">
      <c r="A8812" s="11"/>
    </row>
    <row r="8813">
      <c r="A8813" s="11"/>
    </row>
    <row r="8814">
      <c r="A8814" s="11"/>
    </row>
    <row r="8815">
      <c r="A8815" s="11"/>
    </row>
    <row r="8816">
      <c r="A8816" s="11"/>
    </row>
    <row r="8817">
      <c r="A8817" s="11"/>
    </row>
    <row r="8818">
      <c r="A8818" s="11"/>
    </row>
    <row r="8819">
      <c r="A8819" s="11"/>
    </row>
    <row r="8820">
      <c r="A8820" s="11"/>
    </row>
    <row r="8821">
      <c r="A8821" s="11"/>
    </row>
    <row r="8822">
      <c r="A8822" s="11"/>
    </row>
    <row r="8823">
      <c r="A8823" s="11"/>
    </row>
    <row r="8824">
      <c r="A8824" s="11"/>
    </row>
    <row r="8825">
      <c r="A8825" s="11"/>
    </row>
    <row r="8826">
      <c r="A8826" s="11"/>
    </row>
    <row r="8827">
      <c r="A8827" s="11"/>
    </row>
    <row r="8828">
      <c r="A8828" s="11"/>
    </row>
    <row r="8829">
      <c r="A8829" s="11"/>
    </row>
    <row r="8830">
      <c r="A8830" s="11"/>
    </row>
    <row r="8831">
      <c r="A8831" s="11"/>
    </row>
    <row r="8832">
      <c r="A8832" s="11"/>
    </row>
    <row r="8833">
      <c r="A8833" s="11"/>
    </row>
    <row r="8834">
      <c r="A8834" s="11"/>
    </row>
    <row r="8835">
      <c r="A8835" s="11"/>
    </row>
    <row r="8836">
      <c r="A8836" s="11"/>
    </row>
    <row r="8837">
      <c r="A8837" s="11"/>
    </row>
    <row r="8838">
      <c r="A8838" s="11"/>
    </row>
    <row r="8839">
      <c r="A8839" s="11"/>
    </row>
    <row r="8840">
      <c r="A8840" s="11"/>
    </row>
    <row r="8841">
      <c r="A8841" s="11"/>
    </row>
    <row r="8842">
      <c r="A8842" s="11"/>
    </row>
    <row r="8843">
      <c r="A8843" s="11"/>
    </row>
    <row r="8844">
      <c r="A8844" s="11"/>
    </row>
    <row r="8845">
      <c r="A8845" s="11"/>
    </row>
    <row r="8846">
      <c r="A8846" s="11"/>
    </row>
    <row r="8847">
      <c r="A8847" s="11"/>
    </row>
    <row r="8848">
      <c r="A8848" s="11"/>
    </row>
    <row r="8849">
      <c r="A8849" s="11"/>
    </row>
    <row r="8850">
      <c r="A8850" s="11"/>
    </row>
    <row r="8851">
      <c r="A8851" s="11"/>
    </row>
    <row r="8852">
      <c r="A8852" s="11"/>
    </row>
    <row r="8853">
      <c r="A8853" s="11"/>
    </row>
    <row r="8854">
      <c r="A8854" s="11"/>
    </row>
    <row r="8855">
      <c r="A8855" s="11"/>
    </row>
    <row r="8856">
      <c r="A8856" s="11"/>
    </row>
    <row r="8857">
      <c r="A8857" s="11"/>
    </row>
    <row r="8858">
      <c r="A8858" s="11"/>
    </row>
    <row r="8859">
      <c r="A8859" s="11"/>
    </row>
    <row r="8860">
      <c r="A8860" s="11"/>
    </row>
    <row r="8861">
      <c r="A8861" s="11"/>
    </row>
    <row r="8862">
      <c r="A8862" s="11"/>
    </row>
    <row r="8863">
      <c r="A8863" s="11"/>
    </row>
    <row r="8864">
      <c r="A8864" s="11"/>
    </row>
    <row r="8865">
      <c r="A8865" s="11"/>
    </row>
    <row r="8866">
      <c r="A8866" s="11"/>
    </row>
    <row r="8867">
      <c r="A8867" s="11"/>
    </row>
    <row r="8868">
      <c r="A8868" s="11"/>
    </row>
    <row r="8869">
      <c r="A8869" s="11"/>
    </row>
    <row r="8870">
      <c r="A8870" s="11"/>
    </row>
    <row r="8871">
      <c r="A8871" s="11"/>
    </row>
    <row r="8872">
      <c r="A8872" s="11"/>
    </row>
    <row r="8873">
      <c r="A8873" s="11"/>
    </row>
    <row r="8874">
      <c r="A8874" s="11"/>
    </row>
    <row r="8875">
      <c r="A8875" s="11"/>
    </row>
    <row r="8876">
      <c r="A8876" s="11"/>
    </row>
    <row r="8877">
      <c r="A8877" s="11"/>
    </row>
    <row r="8878">
      <c r="A8878" s="11"/>
    </row>
    <row r="8879">
      <c r="A8879" s="11"/>
    </row>
    <row r="8880">
      <c r="A8880" s="11"/>
    </row>
    <row r="8881">
      <c r="A8881" s="11"/>
    </row>
    <row r="8882">
      <c r="A8882" s="11"/>
    </row>
    <row r="8883">
      <c r="A8883" s="11"/>
    </row>
    <row r="8884">
      <c r="A8884" s="11"/>
    </row>
    <row r="8885">
      <c r="A8885" s="11"/>
    </row>
    <row r="8886">
      <c r="A8886" s="11"/>
    </row>
    <row r="8887">
      <c r="A8887" s="11"/>
    </row>
    <row r="8888">
      <c r="A8888" s="11"/>
    </row>
    <row r="8889">
      <c r="A8889" s="11"/>
    </row>
    <row r="8890">
      <c r="A8890" s="11"/>
    </row>
    <row r="8891">
      <c r="A8891" s="11"/>
    </row>
    <row r="8892">
      <c r="A8892" s="11"/>
    </row>
    <row r="8893">
      <c r="A8893" s="11"/>
    </row>
    <row r="8894">
      <c r="A8894" s="11"/>
    </row>
    <row r="8895">
      <c r="A8895" s="11"/>
    </row>
    <row r="8896">
      <c r="A8896" s="11"/>
    </row>
    <row r="8897">
      <c r="A8897" s="11"/>
    </row>
    <row r="8898">
      <c r="A8898" s="11"/>
    </row>
    <row r="8899">
      <c r="A8899" s="11"/>
    </row>
    <row r="8900">
      <c r="A8900" s="11"/>
    </row>
    <row r="8901">
      <c r="A8901" s="11"/>
    </row>
    <row r="8902">
      <c r="A8902" s="11"/>
    </row>
    <row r="8903">
      <c r="A8903" s="11"/>
    </row>
    <row r="8904">
      <c r="A8904" s="11"/>
    </row>
    <row r="8905">
      <c r="A8905" s="11"/>
    </row>
    <row r="8906">
      <c r="A8906" s="11"/>
    </row>
    <row r="8907">
      <c r="A8907" s="11"/>
    </row>
    <row r="8908">
      <c r="A8908" s="11"/>
    </row>
    <row r="8909">
      <c r="A8909" s="11"/>
    </row>
    <row r="8910">
      <c r="A8910" s="11"/>
    </row>
    <row r="8911">
      <c r="A8911" s="11"/>
    </row>
    <row r="8912">
      <c r="A8912" s="11"/>
    </row>
    <row r="8913">
      <c r="A8913" s="11"/>
    </row>
    <row r="8914">
      <c r="A8914" s="11"/>
    </row>
    <row r="8915">
      <c r="A8915" s="11"/>
    </row>
    <row r="8916">
      <c r="A8916" s="11"/>
    </row>
    <row r="8917">
      <c r="A8917" s="11"/>
    </row>
    <row r="8918">
      <c r="A8918" s="11"/>
    </row>
    <row r="8919">
      <c r="A8919" s="11"/>
    </row>
    <row r="8920">
      <c r="A8920" s="11"/>
    </row>
    <row r="8921">
      <c r="A8921" s="11"/>
    </row>
    <row r="8922">
      <c r="A8922" s="11"/>
    </row>
    <row r="8923">
      <c r="A8923" s="11"/>
    </row>
    <row r="8924">
      <c r="A8924" s="11"/>
    </row>
    <row r="8925">
      <c r="A8925" s="11"/>
    </row>
    <row r="8926">
      <c r="A8926" s="11"/>
    </row>
    <row r="8927">
      <c r="A8927" s="11"/>
    </row>
    <row r="8928">
      <c r="A8928" s="11"/>
    </row>
    <row r="8929">
      <c r="A8929" s="11"/>
    </row>
    <row r="8930">
      <c r="A8930" s="11"/>
    </row>
    <row r="8931">
      <c r="A8931" s="11"/>
    </row>
    <row r="8932">
      <c r="A8932" s="11"/>
    </row>
    <row r="8933">
      <c r="A8933" s="11"/>
    </row>
    <row r="8934">
      <c r="A8934" s="11"/>
    </row>
    <row r="8935">
      <c r="A8935" s="11"/>
    </row>
    <row r="8936">
      <c r="A8936" s="11"/>
    </row>
    <row r="8937">
      <c r="A8937" s="11"/>
    </row>
    <row r="8938">
      <c r="A8938" s="11"/>
    </row>
    <row r="8939">
      <c r="A8939" s="11"/>
    </row>
    <row r="8940">
      <c r="A8940" s="11"/>
    </row>
    <row r="8941">
      <c r="A8941" s="11"/>
    </row>
    <row r="8942">
      <c r="A8942" s="11"/>
    </row>
    <row r="8943">
      <c r="A8943" s="11"/>
    </row>
    <row r="8944">
      <c r="A8944" s="11"/>
    </row>
    <row r="8945">
      <c r="A8945" s="11"/>
    </row>
    <row r="8946">
      <c r="A8946" s="11"/>
    </row>
    <row r="8947">
      <c r="A8947" s="11"/>
    </row>
    <row r="8948">
      <c r="A8948" s="11"/>
    </row>
    <row r="8949">
      <c r="A8949" s="11"/>
    </row>
    <row r="8950">
      <c r="A8950" s="11"/>
    </row>
    <row r="8951">
      <c r="A8951" s="11"/>
    </row>
    <row r="8952">
      <c r="A8952" s="11"/>
    </row>
    <row r="8953">
      <c r="A8953" s="11"/>
    </row>
    <row r="8954">
      <c r="A8954" s="11"/>
    </row>
    <row r="8955">
      <c r="A8955" s="11"/>
    </row>
    <row r="8956">
      <c r="A8956" s="11"/>
    </row>
    <row r="8957">
      <c r="A8957" s="11"/>
    </row>
    <row r="8958">
      <c r="A8958" s="11"/>
    </row>
    <row r="8959">
      <c r="A8959" s="11"/>
    </row>
    <row r="8960">
      <c r="A8960" s="11"/>
    </row>
    <row r="8961">
      <c r="A8961" s="11"/>
    </row>
    <row r="8962">
      <c r="A8962" s="11"/>
    </row>
    <row r="8963">
      <c r="A8963" s="11"/>
    </row>
    <row r="8964">
      <c r="A8964" s="11"/>
    </row>
    <row r="8965">
      <c r="A8965" s="11"/>
    </row>
    <row r="8966">
      <c r="A8966" s="11"/>
    </row>
    <row r="8967">
      <c r="A8967" s="11"/>
    </row>
    <row r="8968">
      <c r="A8968" s="11"/>
    </row>
    <row r="8969">
      <c r="A8969" s="11"/>
    </row>
    <row r="8970">
      <c r="A8970" s="11"/>
    </row>
    <row r="8971">
      <c r="A8971" s="11"/>
    </row>
    <row r="8972">
      <c r="A8972" s="11"/>
    </row>
    <row r="8973">
      <c r="A8973" s="11"/>
    </row>
    <row r="8974">
      <c r="A8974" s="11"/>
    </row>
    <row r="8975">
      <c r="A8975" s="11"/>
    </row>
    <row r="8976">
      <c r="A8976" s="11"/>
    </row>
    <row r="8977">
      <c r="A8977" s="11"/>
    </row>
    <row r="8978">
      <c r="A8978" s="11"/>
    </row>
    <row r="8979">
      <c r="A8979" s="11"/>
    </row>
    <row r="8980">
      <c r="A8980" s="11"/>
    </row>
    <row r="8981">
      <c r="A8981" s="11"/>
    </row>
    <row r="8982">
      <c r="A8982" s="11"/>
    </row>
    <row r="8983">
      <c r="A8983" s="11"/>
    </row>
    <row r="8984">
      <c r="A8984" s="11"/>
    </row>
    <row r="8985">
      <c r="A8985" s="11"/>
    </row>
    <row r="8986">
      <c r="A8986" s="11"/>
    </row>
    <row r="8987">
      <c r="A8987" s="11"/>
    </row>
    <row r="8988">
      <c r="A8988" s="11"/>
    </row>
    <row r="8989">
      <c r="A8989" s="11"/>
    </row>
    <row r="8990">
      <c r="A8990" s="11"/>
    </row>
    <row r="8991">
      <c r="A8991" s="11"/>
    </row>
    <row r="8992">
      <c r="A8992" s="11"/>
    </row>
    <row r="8993">
      <c r="A8993" s="11"/>
    </row>
    <row r="8994">
      <c r="A8994" s="11"/>
    </row>
    <row r="8995">
      <c r="A8995" s="11"/>
    </row>
    <row r="8996">
      <c r="A8996" s="11"/>
    </row>
    <row r="8997">
      <c r="A8997" s="11"/>
    </row>
    <row r="8998">
      <c r="A8998" s="11"/>
    </row>
    <row r="8999">
      <c r="A8999" s="11"/>
    </row>
    <row r="9000">
      <c r="A9000" s="11"/>
    </row>
    <row r="9001">
      <c r="A9001" s="11"/>
    </row>
    <row r="9002">
      <c r="A9002" s="11"/>
    </row>
    <row r="9003">
      <c r="A9003" s="11"/>
    </row>
    <row r="9004">
      <c r="A9004" s="11"/>
    </row>
    <row r="9005">
      <c r="A9005" s="11"/>
    </row>
    <row r="9006">
      <c r="A9006" s="11"/>
    </row>
    <row r="9007">
      <c r="A9007" s="11"/>
    </row>
    <row r="9008">
      <c r="A9008" s="11"/>
    </row>
    <row r="9009">
      <c r="A9009" s="11"/>
    </row>
    <row r="9010">
      <c r="A9010" s="11"/>
    </row>
    <row r="9011">
      <c r="A9011" s="11"/>
    </row>
    <row r="9012">
      <c r="A9012" s="11"/>
    </row>
    <row r="9013">
      <c r="A9013" s="11"/>
    </row>
    <row r="9014">
      <c r="A9014" s="11"/>
    </row>
    <row r="9015">
      <c r="A9015" s="11"/>
    </row>
    <row r="9016">
      <c r="A9016" s="11"/>
    </row>
    <row r="9017">
      <c r="A9017" s="11"/>
    </row>
    <row r="9018">
      <c r="A9018" s="11"/>
    </row>
    <row r="9019">
      <c r="A9019" s="11"/>
    </row>
    <row r="9020">
      <c r="A9020" s="11"/>
    </row>
    <row r="9021">
      <c r="A9021" s="11"/>
    </row>
    <row r="9022">
      <c r="A9022" s="11"/>
    </row>
    <row r="9023">
      <c r="A9023" s="11"/>
    </row>
    <row r="9024">
      <c r="A9024" s="11"/>
    </row>
    <row r="9025">
      <c r="A9025" s="11"/>
    </row>
    <row r="9026">
      <c r="A9026" s="11"/>
    </row>
    <row r="9027">
      <c r="A9027" s="11"/>
    </row>
    <row r="9028">
      <c r="A9028" s="11"/>
    </row>
    <row r="9029">
      <c r="A9029" s="11"/>
    </row>
    <row r="9030">
      <c r="A9030" s="11"/>
    </row>
    <row r="9031">
      <c r="A9031" s="11"/>
    </row>
    <row r="9032">
      <c r="A9032" s="11"/>
    </row>
    <row r="9033">
      <c r="A9033" s="11"/>
    </row>
    <row r="9034">
      <c r="A9034" s="11"/>
    </row>
    <row r="9035">
      <c r="A9035" s="11"/>
    </row>
    <row r="9036">
      <c r="A9036" s="11"/>
    </row>
    <row r="9037">
      <c r="A9037" s="11"/>
    </row>
    <row r="9038">
      <c r="A9038" s="11"/>
    </row>
    <row r="9039">
      <c r="A9039" s="11"/>
    </row>
    <row r="9040">
      <c r="A9040" s="11"/>
    </row>
    <row r="9041">
      <c r="A9041" s="11"/>
    </row>
    <row r="9042">
      <c r="A9042" s="11"/>
    </row>
    <row r="9043">
      <c r="A9043" s="11"/>
    </row>
    <row r="9044">
      <c r="A9044" s="11"/>
    </row>
    <row r="9045">
      <c r="A9045" s="11"/>
    </row>
    <row r="9046">
      <c r="A9046" s="11"/>
    </row>
    <row r="9047">
      <c r="A9047" s="11"/>
    </row>
    <row r="9048">
      <c r="A9048" s="11"/>
    </row>
    <row r="9049">
      <c r="A9049" s="11"/>
    </row>
    <row r="9050">
      <c r="A9050" s="11"/>
    </row>
    <row r="9051">
      <c r="A9051" s="11"/>
    </row>
    <row r="9052">
      <c r="A9052" s="11"/>
    </row>
    <row r="9053">
      <c r="A9053" s="11"/>
    </row>
    <row r="9054">
      <c r="A9054" s="11"/>
    </row>
    <row r="9055">
      <c r="A9055" s="11"/>
    </row>
    <row r="9056">
      <c r="A9056" s="11"/>
    </row>
    <row r="9057">
      <c r="A9057" s="11"/>
    </row>
    <row r="9058">
      <c r="A9058" s="11"/>
    </row>
    <row r="9059">
      <c r="A9059" s="11"/>
    </row>
    <row r="9060">
      <c r="A9060" s="11"/>
    </row>
    <row r="9061">
      <c r="A9061" s="11"/>
    </row>
    <row r="9062">
      <c r="A9062" s="11"/>
    </row>
    <row r="9063">
      <c r="A9063" s="11"/>
    </row>
    <row r="9064">
      <c r="A9064" s="11"/>
    </row>
    <row r="9065">
      <c r="A9065" s="11"/>
    </row>
    <row r="9066">
      <c r="A9066" s="11"/>
    </row>
    <row r="9067">
      <c r="A9067" s="11"/>
    </row>
    <row r="9068">
      <c r="A9068" s="11"/>
    </row>
    <row r="9069">
      <c r="A9069" s="11"/>
    </row>
    <row r="9070">
      <c r="A9070" s="11"/>
    </row>
    <row r="9071">
      <c r="A9071" s="11"/>
    </row>
    <row r="9072">
      <c r="A9072" s="11"/>
    </row>
    <row r="9073">
      <c r="A9073" s="11"/>
    </row>
    <row r="9074">
      <c r="A9074" s="11"/>
    </row>
    <row r="9075">
      <c r="A9075" s="11"/>
    </row>
    <row r="9076">
      <c r="A9076" s="11"/>
    </row>
    <row r="9077">
      <c r="A9077" s="11"/>
    </row>
    <row r="9078">
      <c r="A9078" s="11"/>
    </row>
    <row r="9079">
      <c r="A9079" s="11"/>
    </row>
    <row r="9080">
      <c r="A9080" s="11"/>
    </row>
    <row r="9081">
      <c r="A9081" s="11"/>
    </row>
    <row r="9082">
      <c r="A9082" s="11"/>
    </row>
    <row r="9083">
      <c r="A9083" s="11"/>
    </row>
    <row r="9084">
      <c r="A9084" s="11"/>
    </row>
    <row r="9085">
      <c r="A9085" s="11"/>
    </row>
    <row r="9086">
      <c r="A9086" s="11"/>
    </row>
    <row r="9087">
      <c r="A9087" s="11"/>
    </row>
    <row r="9088">
      <c r="A9088" s="11"/>
    </row>
    <row r="9089">
      <c r="A9089" s="11"/>
    </row>
    <row r="9090">
      <c r="A9090" s="11"/>
    </row>
    <row r="9091">
      <c r="A9091" s="11"/>
    </row>
    <row r="9092">
      <c r="A9092" s="11"/>
    </row>
    <row r="9093">
      <c r="A9093" s="11"/>
    </row>
    <row r="9094">
      <c r="A9094" s="11"/>
    </row>
    <row r="9095">
      <c r="A9095" s="11"/>
    </row>
    <row r="9096">
      <c r="A9096" s="11"/>
    </row>
    <row r="9097">
      <c r="A9097" s="11"/>
    </row>
    <row r="9098">
      <c r="A9098" s="11"/>
    </row>
    <row r="9099">
      <c r="A9099" s="11"/>
    </row>
    <row r="9100">
      <c r="A9100" s="11"/>
    </row>
    <row r="9101">
      <c r="A9101" s="11"/>
    </row>
    <row r="9102">
      <c r="A9102" s="11"/>
    </row>
    <row r="9103">
      <c r="A9103" s="11"/>
    </row>
    <row r="9104">
      <c r="A9104" s="11"/>
    </row>
    <row r="9105">
      <c r="A9105" s="11"/>
    </row>
    <row r="9106">
      <c r="A9106" s="11"/>
    </row>
    <row r="9107">
      <c r="A9107" s="11"/>
    </row>
    <row r="9108">
      <c r="A9108" s="11"/>
    </row>
    <row r="9109">
      <c r="A9109" s="11"/>
    </row>
    <row r="9110">
      <c r="A9110" s="11"/>
    </row>
    <row r="9111">
      <c r="A9111" s="11"/>
    </row>
    <row r="9112">
      <c r="A9112" s="11"/>
    </row>
    <row r="9113">
      <c r="A9113" s="11"/>
    </row>
    <row r="9114">
      <c r="A9114" s="11"/>
    </row>
    <row r="9115">
      <c r="A9115" s="11"/>
    </row>
    <row r="9116">
      <c r="A9116" s="11"/>
    </row>
    <row r="9117">
      <c r="A9117" s="11"/>
    </row>
    <row r="9118">
      <c r="A9118" s="11"/>
    </row>
    <row r="9119">
      <c r="A9119" s="11"/>
    </row>
    <row r="9120">
      <c r="A9120" s="11"/>
    </row>
    <row r="9121">
      <c r="A9121" s="11"/>
    </row>
    <row r="9122">
      <c r="A9122" s="11"/>
    </row>
    <row r="9123">
      <c r="A9123" s="11"/>
    </row>
    <row r="9124">
      <c r="A9124" s="11"/>
    </row>
    <row r="9125">
      <c r="A9125" s="11"/>
    </row>
    <row r="9126">
      <c r="A9126" s="11"/>
    </row>
    <row r="9127">
      <c r="A9127" s="11"/>
    </row>
    <row r="9128">
      <c r="A9128" s="11"/>
    </row>
    <row r="9129">
      <c r="A9129" s="11"/>
    </row>
    <row r="9130">
      <c r="A9130" s="11"/>
    </row>
    <row r="9131">
      <c r="A9131" s="11"/>
    </row>
    <row r="9132">
      <c r="A9132" s="11"/>
    </row>
    <row r="9133">
      <c r="A9133" s="11"/>
    </row>
    <row r="9134">
      <c r="A9134" s="11"/>
    </row>
    <row r="9135">
      <c r="A9135" s="11"/>
    </row>
    <row r="9136">
      <c r="A9136" s="11"/>
    </row>
    <row r="9137">
      <c r="A9137" s="11"/>
    </row>
    <row r="9138">
      <c r="A9138" s="11"/>
    </row>
    <row r="9139">
      <c r="A9139" s="11"/>
    </row>
    <row r="9140">
      <c r="A9140" s="11"/>
    </row>
    <row r="9141">
      <c r="A9141" s="11"/>
    </row>
    <row r="9142">
      <c r="A9142" s="11"/>
    </row>
    <row r="9143">
      <c r="A9143" s="11"/>
    </row>
    <row r="9144">
      <c r="A9144" s="11"/>
    </row>
    <row r="9145">
      <c r="A9145" s="11"/>
    </row>
    <row r="9146">
      <c r="A9146" s="11"/>
    </row>
    <row r="9147">
      <c r="A9147" s="11"/>
    </row>
    <row r="9148">
      <c r="A9148" s="11"/>
    </row>
    <row r="9149">
      <c r="A9149" s="11"/>
    </row>
    <row r="9150">
      <c r="A9150" s="11"/>
    </row>
    <row r="9151">
      <c r="A9151" s="11"/>
    </row>
    <row r="9152">
      <c r="A9152" s="11"/>
    </row>
    <row r="9153">
      <c r="A9153" s="11"/>
    </row>
    <row r="9154">
      <c r="A9154" s="11"/>
    </row>
    <row r="9155">
      <c r="A9155" s="11"/>
    </row>
    <row r="9156">
      <c r="A9156" s="11"/>
    </row>
    <row r="9157">
      <c r="A9157" s="11"/>
    </row>
    <row r="9158">
      <c r="A9158" s="11"/>
    </row>
    <row r="9159">
      <c r="A9159" s="11"/>
    </row>
    <row r="9160">
      <c r="A9160" s="11"/>
    </row>
    <row r="9161">
      <c r="A9161" s="11"/>
    </row>
    <row r="9162">
      <c r="A9162" s="11"/>
    </row>
    <row r="9163">
      <c r="A9163" s="11"/>
    </row>
    <row r="9164">
      <c r="A9164" s="11"/>
    </row>
    <row r="9165">
      <c r="A9165" s="11"/>
    </row>
    <row r="9166">
      <c r="A9166" s="11"/>
    </row>
    <row r="9167">
      <c r="A9167" s="11"/>
    </row>
    <row r="9168">
      <c r="A9168" s="11"/>
    </row>
    <row r="9169">
      <c r="A9169" s="11"/>
    </row>
    <row r="9170">
      <c r="A9170" s="11"/>
    </row>
    <row r="9171">
      <c r="A9171" s="11"/>
    </row>
    <row r="9172">
      <c r="A9172" s="11"/>
    </row>
    <row r="9173">
      <c r="A9173" s="11"/>
    </row>
    <row r="9174">
      <c r="A9174" s="11"/>
    </row>
    <row r="9175">
      <c r="A9175" s="11"/>
    </row>
    <row r="9176">
      <c r="A9176" s="11"/>
    </row>
    <row r="9177">
      <c r="A9177" s="11"/>
    </row>
    <row r="9178">
      <c r="A9178" s="11"/>
    </row>
    <row r="9179">
      <c r="A9179" s="11"/>
    </row>
    <row r="9180">
      <c r="A9180" s="11"/>
    </row>
    <row r="9181">
      <c r="A9181" s="11"/>
    </row>
    <row r="9182">
      <c r="A9182" s="11"/>
    </row>
    <row r="9183">
      <c r="A9183" s="11"/>
    </row>
    <row r="9184">
      <c r="A9184" s="11"/>
    </row>
    <row r="9185">
      <c r="A9185" s="11"/>
    </row>
    <row r="9186">
      <c r="A9186" s="11"/>
    </row>
    <row r="9187">
      <c r="A9187" s="11"/>
    </row>
    <row r="9188">
      <c r="A9188" s="11"/>
    </row>
    <row r="9189">
      <c r="A9189" s="11"/>
    </row>
    <row r="9190">
      <c r="A9190" s="11"/>
    </row>
    <row r="9191">
      <c r="A9191" s="11"/>
    </row>
    <row r="9192">
      <c r="A9192" s="11"/>
    </row>
    <row r="9193">
      <c r="A9193" s="11"/>
    </row>
    <row r="9194">
      <c r="A9194" s="11"/>
    </row>
    <row r="9195">
      <c r="A9195" s="11"/>
    </row>
    <row r="9196">
      <c r="A9196" s="11"/>
    </row>
    <row r="9197">
      <c r="A9197" s="11"/>
    </row>
    <row r="9198">
      <c r="A9198" s="11"/>
    </row>
    <row r="9199">
      <c r="A9199" s="11"/>
    </row>
    <row r="9200">
      <c r="A9200" s="11"/>
    </row>
    <row r="9201">
      <c r="A9201" s="11"/>
    </row>
    <row r="9202">
      <c r="A9202" s="11"/>
    </row>
    <row r="9203">
      <c r="A9203" s="11"/>
    </row>
    <row r="9204">
      <c r="A9204" s="11"/>
    </row>
    <row r="9205">
      <c r="A9205" s="11"/>
    </row>
    <row r="9206">
      <c r="A9206" s="11"/>
    </row>
    <row r="9207">
      <c r="A9207" s="11"/>
    </row>
    <row r="9208">
      <c r="A9208" s="11"/>
    </row>
    <row r="9209">
      <c r="A9209" s="11"/>
    </row>
    <row r="9210">
      <c r="A9210" s="11"/>
    </row>
    <row r="9211">
      <c r="A9211" s="11"/>
    </row>
    <row r="9212">
      <c r="A9212" s="11"/>
    </row>
    <row r="9213">
      <c r="A9213" s="11"/>
    </row>
    <row r="9214">
      <c r="A9214" s="11"/>
    </row>
    <row r="9215">
      <c r="A9215" s="11"/>
    </row>
    <row r="9216">
      <c r="A9216" s="11"/>
    </row>
    <row r="9217">
      <c r="A9217" s="11"/>
    </row>
    <row r="9218">
      <c r="A9218" s="11"/>
    </row>
    <row r="9219">
      <c r="A9219" s="11"/>
    </row>
    <row r="9220">
      <c r="A9220" s="11"/>
    </row>
    <row r="9221">
      <c r="A9221" s="11"/>
    </row>
    <row r="9222">
      <c r="A9222" s="11"/>
    </row>
    <row r="9223">
      <c r="A9223" s="11"/>
    </row>
    <row r="9224">
      <c r="A9224" s="11"/>
    </row>
    <row r="9225">
      <c r="A9225" s="11"/>
    </row>
    <row r="9226">
      <c r="A9226" s="11"/>
    </row>
    <row r="9227">
      <c r="A9227" s="11"/>
    </row>
    <row r="9228">
      <c r="A9228" s="11"/>
    </row>
    <row r="9229">
      <c r="A9229" s="11"/>
    </row>
    <row r="9230">
      <c r="A9230" s="11"/>
    </row>
    <row r="9231">
      <c r="A9231" s="11"/>
    </row>
    <row r="9232">
      <c r="A9232" s="11"/>
    </row>
    <row r="9233">
      <c r="A9233" s="11"/>
    </row>
    <row r="9234">
      <c r="A9234" s="11"/>
    </row>
    <row r="9235">
      <c r="A9235" s="11"/>
    </row>
    <row r="9236">
      <c r="A9236" s="11"/>
    </row>
    <row r="9237">
      <c r="A9237" s="11"/>
    </row>
    <row r="9238">
      <c r="A9238" s="11"/>
    </row>
    <row r="9239">
      <c r="A9239" s="11"/>
    </row>
    <row r="9240">
      <c r="A9240" s="11"/>
    </row>
    <row r="9241">
      <c r="A9241" s="11"/>
    </row>
    <row r="9242">
      <c r="A9242" s="11"/>
    </row>
    <row r="9243">
      <c r="A9243" s="11"/>
    </row>
    <row r="9244">
      <c r="A9244" s="11"/>
    </row>
    <row r="9245">
      <c r="A9245" s="11"/>
    </row>
    <row r="9246">
      <c r="A9246" s="11"/>
    </row>
    <row r="9247">
      <c r="A9247" s="11"/>
    </row>
    <row r="9248">
      <c r="A9248" s="11"/>
    </row>
    <row r="9249">
      <c r="A9249" s="11"/>
    </row>
    <row r="9250">
      <c r="A9250" s="11"/>
    </row>
    <row r="9251">
      <c r="A9251" s="11"/>
    </row>
    <row r="9252">
      <c r="A9252" s="11"/>
    </row>
    <row r="9253">
      <c r="A9253" s="11"/>
    </row>
    <row r="9254">
      <c r="A9254" s="11"/>
    </row>
    <row r="9255">
      <c r="A9255" s="11"/>
    </row>
    <row r="9256">
      <c r="A9256" s="11"/>
    </row>
    <row r="9257">
      <c r="A9257" s="11"/>
    </row>
    <row r="9258">
      <c r="A9258" s="11"/>
    </row>
    <row r="9259">
      <c r="A9259" s="11"/>
    </row>
    <row r="9260">
      <c r="A9260" s="11"/>
    </row>
    <row r="9261">
      <c r="A9261" s="11"/>
    </row>
    <row r="9262">
      <c r="A9262" s="11"/>
    </row>
    <row r="9263">
      <c r="A9263" s="11"/>
    </row>
    <row r="9264">
      <c r="A9264" s="11"/>
    </row>
    <row r="9265">
      <c r="A9265" s="11"/>
    </row>
    <row r="9266">
      <c r="A9266" s="11"/>
    </row>
    <row r="9267">
      <c r="A9267" s="11"/>
    </row>
    <row r="9268">
      <c r="A9268" s="11"/>
    </row>
    <row r="9269">
      <c r="A9269" s="11"/>
    </row>
    <row r="9270">
      <c r="A9270" s="11"/>
    </row>
    <row r="9271">
      <c r="A9271" s="11"/>
    </row>
    <row r="9272">
      <c r="A9272" s="11"/>
    </row>
    <row r="9273">
      <c r="A9273" s="11"/>
    </row>
    <row r="9274">
      <c r="A9274" s="11"/>
    </row>
    <row r="9275">
      <c r="A9275" s="11"/>
    </row>
    <row r="9276">
      <c r="A9276" s="11"/>
    </row>
    <row r="9277">
      <c r="A9277" s="11"/>
    </row>
    <row r="9278">
      <c r="A9278" s="11"/>
    </row>
    <row r="9279">
      <c r="A9279" s="11"/>
    </row>
    <row r="9280">
      <c r="A9280" s="11"/>
    </row>
    <row r="9281">
      <c r="A9281" s="11"/>
    </row>
    <row r="9282">
      <c r="A9282" s="11"/>
    </row>
    <row r="9283">
      <c r="A9283" s="11"/>
    </row>
    <row r="9284">
      <c r="A9284" s="11"/>
    </row>
    <row r="9285">
      <c r="A9285" s="11"/>
    </row>
    <row r="9286">
      <c r="A9286" s="11"/>
    </row>
    <row r="9287">
      <c r="A9287" s="11"/>
    </row>
    <row r="9288">
      <c r="A9288" s="11"/>
    </row>
    <row r="9289">
      <c r="A9289" s="11"/>
    </row>
    <row r="9290">
      <c r="A9290" s="11"/>
    </row>
    <row r="9291">
      <c r="A9291" s="11"/>
    </row>
    <row r="9292">
      <c r="A9292" s="11"/>
    </row>
    <row r="9293">
      <c r="A9293" s="11"/>
    </row>
    <row r="9294">
      <c r="A9294" s="11"/>
    </row>
    <row r="9295">
      <c r="A9295" s="11"/>
    </row>
    <row r="9296">
      <c r="A9296" s="11"/>
    </row>
    <row r="9297">
      <c r="A9297" s="11"/>
    </row>
    <row r="9298">
      <c r="A9298" s="11"/>
    </row>
    <row r="9299">
      <c r="A9299" s="11"/>
    </row>
    <row r="9300">
      <c r="A9300" s="11"/>
    </row>
    <row r="9301">
      <c r="A9301" s="11"/>
    </row>
    <row r="9302">
      <c r="A9302" s="11"/>
    </row>
    <row r="9303">
      <c r="A9303" s="11"/>
    </row>
    <row r="9304">
      <c r="A9304" s="11"/>
    </row>
    <row r="9305">
      <c r="A9305" s="11"/>
    </row>
    <row r="9306">
      <c r="A9306" s="11"/>
    </row>
    <row r="9307">
      <c r="A9307" s="11"/>
    </row>
    <row r="9308">
      <c r="A9308" s="11"/>
    </row>
    <row r="9309">
      <c r="A9309" s="11"/>
    </row>
    <row r="9310">
      <c r="A9310" s="11"/>
    </row>
    <row r="9311">
      <c r="A9311" s="11"/>
    </row>
    <row r="9312">
      <c r="A9312" s="11"/>
    </row>
    <row r="9313">
      <c r="A9313" s="11"/>
    </row>
    <row r="9314">
      <c r="A9314" s="11"/>
    </row>
    <row r="9315">
      <c r="A9315" s="11"/>
    </row>
    <row r="9316">
      <c r="A9316" s="11"/>
    </row>
    <row r="9317">
      <c r="A9317" s="11"/>
    </row>
    <row r="9318">
      <c r="A9318" s="11"/>
    </row>
    <row r="9319">
      <c r="A9319" s="11"/>
    </row>
    <row r="9320">
      <c r="A9320" s="11"/>
    </row>
    <row r="9321">
      <c r="A9321" s="11"/>
    </row>
    <row r="9322">
      <c r="A9322" s="11"/>
    </row>
    <row r="9323">
      <c r="A9323" s="11"/>
    </row>
    <row r="9324">
      <c r="A9324" s="11"/>
    </row>
    <row r="9325">
      <c r="A9325" s="11"/>
    </row>
    <row r="9326">
      <c r="A9326" s="11"/>
    </row>
    <row r="9327">
      <c r="A9327" s="11"/>
    </row>
    <row r="9328">
      <c r="A9328" s="11"/>
    </row>
    <row r="9329">
      <c r="A9329" s="11"/>
    </row>
    <row r="9330">
      <c r="A9330" s="11"/>
    </row>
    <row r="9331">
      <c r="A9331" s="11"/>
    </row>
    <row r="9332">
      <c r="A9332" s="11"/>
    </row>
    <row r="9333">
      <c r="A9333" s="11"/>
    </row>
    <row r="9334">
      <c r="A9334" s="11"/>
    </row>
    <row r="9335">
      <c r="A9335" s="11"/>
    </row>
    <row r="9336">
      <c r="A9336" s="11"/>
    </row>
    <row r="9337">
      <c r="A9337" s="11"/>
    </row>
    <row r="9338">
      <c r="A9338" s="11"/>
    </row>
    <row r="9339">
      <c r="A9339" s="11"/>
    </row>
    <row r="9340">
      <c r="A9340" s="11"/>
    </row>
    <row r="9341">
      <c r="A9341" s="11"/>
    </row>
    <row r="9342">
      <c r="A9342" s="11"/>
    </row>
    <row r="9343">
      <c r="A9343" s="11"/>
    </row>
    <row r="9344">
      <c r="A9344" s="11"/>
    </row>
    <row r="9345">
      <c r="A9345" s="11"/>
    </row>
    <row r="9346">
      <c r="A9346" s="11"/>
    </row>
    <row r="9347">
      <c r="A9347" s="11"/>
    </row>
    <row r="9348">
      <c r="A9348" s="11"/>
    </row>
    <row r="9349">
      <c r="A9349" s="11"/>
    </row>
    <row r="9350">
      <c r="A9350" s="11"/>
    </row>
    <row r="9351">
      <c r="A9351" s="11"/>
    </row>
    <row r="9352">
      <c r="A9352" s="11"/>
    </row>
    <row r="9353">
      <c r="A9353" s="11"/>
    </row>
    <row r="9354">
      <c r="A9354" s="11"/>
    </row>
    <row r="9355">
      <c r="A9355" s="11"/>
    </row>
    <row r="9356">
      <c r="A9356" s="11"/>
    </row>
    <row r="9357">
      <c r="A9357" s="11"/>
    </row>
    <row r="9358">
      <c r="A9358" s="11"/>
    </row>
    <row r="9359">
      <c r="A9359" s="11"/>
    </row>
    <row r="9360">
      <c r="A9360" s="11"/>
    </row>
    <row r="9361">
      <c r="A9361" s="11"/>
    </row>
    <row r="9362">
      <c r="A9362" s="11"/>
    </row>
    <row r="9363">
      <c r="A9363" s="11"/>
    </row>
    <row r="9364">
      <c r="A9364" s="11"/>
    </row>
    <row r="9365">
      <c r="A9365" s="11"/>
    </row>
    <row r="9366">
      <c r="A9366" s="11"/>
    </row>
    <row r="9367">
      <c r="A9367" s="11"/>
    </row>
    <row r="9368">
      <c r="A9368" s="11"/>
    </row>
    <row r="9369">
      <c r="A9369" s="11"/>
    </row>
    <row r="9370">
      <c r="A9370" s="11"/>
    </row>
    <row r="9371">
      <c r="A9371" s="11"/>
    </row>
    <row r="9372">
      <c r="A9372" s="11"/>
    </row>
    <row r="9373">
      <c r="A9373" s="11"/>
    </row>
    <row r="9374">
      <c r="A9374" s="11"/>
    </row>
    <row r="9375">
      <c r="A9375" s="11"/>
    </row>
    <row r="9376">
      <c r="A9376" s="11"/>
    </row>
    <row r="9377">
      <c r="A9377" s="11"/>
    </row>
    <row r="9378">
      <c r="A9378" s="11"/>
    </row>
    <row r="9379">
      <c r="A9379" s="11"/>
    </row>
    <row r="9380">
      <c r="A9380" s="11"/>
    </row>
    <row r="9381">
      <c r="A9381" s="11"/>
    </row>
    <row r="9382">
      <c r="A9382" s="11"/>
    </row>
    <row r="9383">
      <c r="A9383" s="11"/>
    </row>
    <row r="9384">
      <c r="A9384" s="11"/>
    </row>
    <row r="9385">
      <c r="A9385" s="11"/>
    </row>
    <row r="9386">
      <c r="A9386" s="11"/>
    </row>
    <row r="9387">
      <c r="A9387" s="11"/>
    </row>
    <row r="9388">
      <c r="A9388" s="11"/>
    </row>
    <row r="9389">
      <c r="A9389" s="11"/>
    </row>
    <row r="9390">
      <c r="A9390" s="11"/>
    </row>
    <row r="9391">
      <c r="A9391" s="11"/>
    </row>
    <row r="9392">
      <c r="A9392" s="11"/>
    </row>
    <row r="9393">
      <c r="A9393" s="11"/>
    </row>
    <row r="9394">
      <c r="A9394" s="11"/>
    </row>
    <row r="9395">
      <c r="A9395" s="11"/>
    </row>
    <row r="9396">
      <c r="A9396" s="11"/>
    </row>
    <row r="9397">
      <c r="A9397" s="11"/>
    </row>
    <row r="9398">
      <c r="A9398" s="11"/>
    </row>
    <row r="9399">
      <c r="A9399" s="11"/>
    </row>
    <row r="9400">
      <c r="A9400" s="11"/>
    </row>
    <row r="9401">
      <c r="A9401" s="11"/>
    </row>
    <row r="9402">
      <c r="A9402" s="11"/>
    </row>
    <row r="9403">
      <c r="A9403" s="11"/>
    </row>
    <row r="9404">
      <c r="A9404" s="11"/>
    </row>
    <row r="9405">
      <c r="A9405" s="11"/>
    </row>
    <row r="9406">
      <c r="A9406" s="11"/>
    </row>
    <row r="9407">
      <c r="A9407" s="11"/>
    </row>
    <row r="9408">
      <c r="A9408" s="11"/>
    </row>
    <row r="9409">
      <c r="A9409" s="11"/>
    </row>
    <row r="9410">
      <c r="A9410" s="11"/>
    </row>
    <row r="9411">
      <c r="A9411" s="11"/>
    </row>
    <row r="9412">
      <c r="A9412" s="11"/>
    </row>
    <row r="9413">
      <c r="A9413" s="11"/>
    </row>
    <row r="9414">
      <c r="A9414" s="11"/>
    </row>
    <row r="9415">
      <c r="A9415" s="11"/>
    </row>
    <row r="9416">
      <c r="A9416" s="11"/>
    </row>
    <row r="9417">
      <c r="A9417" s="11"/>
    </row>
    <row r="9418">
      <c r="A9418" s="11"/>
    </row>
    <row r="9419">
      <c r="A9419" s="11"/>
    </row>
    <row r="9420">
      <c r="A9420" s="11"/>
    </row>
    <row r="9421">
      <c r="A9421" s="11"/>
    </row>
    <row r="9422">
      <c r="A9422" s="11"/>
    </row>
    <row r="9423">
      <c r="A9423" s="11"/>
    </row>
    <row r="9424">
      <c r="A9424" s="11"/>
    </row>
    <row r="9425">
      <c r="A9425" s="11"/>
    </row>
    <row r="9426">
      <c r="A9426" s="11"/>
    </row>
    <row r="9427">
      <c r="A9427" s="11"/>
    </row>
    <row r="9428">
      <c r="A9428" s="11"/>
    </row>
    <row r="9429">
      <c r="A9429" s="11"/>
    </row>
    <row r="9430">
      <c r="A9430" s="11"/>
    </row>
    <row r="9431">
      <c r="A9431" s="11"/>
    </row>
    <row r="9432">
      <c r="A9432" s="11"/>
    </row>
    <row r="9433">
      <c r="A9433" s="11"/>
    </row>
    <row r="9434">
      <c r="A9434" s="11"/>
    </row>
    <row r="9435">
      <c r="A9435" s="11"/>
    </row>
    <row r="9436">
      <c r="A9436" s="11"/>
    </row>
    <row r="9437">
      <c r="A9437" s="11"/>
    </row>
    <row r="9438">
      <c r="A9438" s="11"/>
    </row>
    <row r="9439">
      <c r="A9439" s="11"/>
    </row>
    <row r="9440">
      <c r="A9440" s="11"/>
    </row>
    <row r="9441">
      <c r="A9441" s="11"/>
    </row>
    <row r="9442">
      <c r="A9442" s="11"/>
    </row>
    <row r="9443">
      <c r="A9443" s="11"/>
    </row>
    <row r="9444">
      <c r="A9444" s="11"/>
    </row>
    <row r="9445">
      <c r="A9445" s="11"/>
    </row>
    <row r="9446">
      <c r="A9446" s="11"/>
    </row>
    <row r="9447">
      <c r="A9447" s="11"/>
    </row>
    <row r="9448">
      <c r="A9448" s="11"/>
    </row>
    <row r="9449">
      <c r="A9449" s="11"/>
    </row>
    <row r="9450">
      <c r="A9450" s="11"/>
    </row>
    <row r="9451">
      <c r="A9451" s="11"/>
    </row>
    <row r="9452">
      <c r="A9452" s="11"/>
    </row>
    <row r="9453">
      <c r="A9453" s="11"/>
    </row>
    <row r="9454">
      <c r="A9454" s="11"/>
    </row>
    <row r="9455">
      <c r="A9455" s="11"/>
    </row>
    <row r="9456">
      <c r="A9456" s="11"/>
    </row>
    <row r="9457">
      <c r="A9457" s="11"/>
    </row>
    <row r="9458">
      <c r="A9458" s="11"/>
    </row>
    <row r="9459">
      <c r="A9459" s="11"/>
    </row>
    <row r="9460">
      <c r="A9460" s="11"/>
    </row>
    <row r="9461">
      <c r="A9461" s="11"/>
    </row>
    <row r="9462">
      <c r="A9462" s="11"/>
    </row>
    <row r="9463">
      <c r="A9463" s="11"/>
    </row>
    <row r="9464">
      <c r="A9464" s="11"/>
    </row>
    <row r="9465">
      <c r="A9465" s="11"/>
    </row>
    <row r="9466">
      <c r="A9466" s="11"/>
    </row>
    <row r="9467">
      <c r="A9467" s="11"/>
    </row>
    <row r="9468">
      <c r="A9468" s="11"/>
    </row>
    <row r="9469">
      <c r="A9469" s="11"/>
    </row>
    <row r="9470">
      <c r="A9470" s="11"/>
    </row>
    <row r="9471">
      <c r="A9471" s="11"/>
    </row>
    <row r="9472">
      <c r="A9472" s="11"/>
    </row>
    <row r="9473">
      <c r="A9473" s="11"/>
    </row>
    <row r="9474">
      <c r="A9474" s="11"/>
    </row>
    <row r="9475">
      <c r="A9475" s="11"/>
    </row>
    <row r="9476">
      <c r="A9476" s="11"/>
    </row>
    <row r="9477">
      <c r="A9477" s="11"/>
    </row>
    <row r="9478">
      <c r="A9478" s="11"/>
    </row>
    <row r="9479">
      <c r="A9479" s="11"/>
    </row>
    <row r="9480">
      <c r="A9480" s="11"/>
    </row>
    <row r="9481">
      <c r="A9481" s="11"/>
    </row>
    <row r="9482">
      <c r="A9482" s="11"/>
    </row>
    <row r="9483">
      <c r="A9483" s="11"/>
    </row>
    <row r="9484">
      <c r="A9484" s="11"/>
    </row>
    <row r="9485">
      <c r="A9485" s="11"/>
    </row>
    <row r="9486">
      <c r="A9486" s="11"/>
    </row>
    <row r="9487">
      <c r="A9487" s="11"/>
    </row>
    <row r="9488">
      <c r="A9488" s="11"/>
    </row>
    <row r="9489">
      <c r="A9489" s="11"/>
    </row>
    <row r="9490">
      <c r="A9490" s="11"/>
    </row>
    <row r="9491">
      <c r="A9491" s="11"/>
    </row>
    <row r="9492">
      <c r="A9492" s="11"/>
    </row>
    <row r="9493">
      <c r="A9493" s="11"/>
    </row>
    <row r="9494">
      <c r="A9494" s="11"/>
    </row>
    <row r="9495">
      <c r="A9495" s="11"/>
    </row>
    <row r="9496">
      <c r="A9496" s="11"/>
    </row>
    <row r="9497">
      <c r="A9497" s="11"/>
    </row>
    <row r="9498">
      <c r="A9498" s="11"/>
    </row>
    <row r="9499">
      <c r="A9499" s="11"/>
    </row>
    <row r="9500">
      <c r="A9500" s="11"/>
    </row>
    <row r="9501">
      <c r="A9501" s="11"/>
    </row>
    <row r="9502">
      <c r="A9502" s="11"/>
    </row>
    <row r="9503">
      <c r="A9503" s="11"/>
    </row>
    <row r="9504">
      <c r="A9504" s="11"/>
    </row>
    <row r="9505">
      <c r="A9505" s="11"/>
    </row>
    <row r="9506">
      <c r="A9506" s="11"/>
    </row>
    <row r="9507">
      <c r="A9507" s="11"/>
    </row>
    <row r="9508">
      <c r="A9508" s="11"/>
    </row>
    <row r="9509">
      <c r="A9509" s="11"/>
    </row>
    <row r="9510">
      <c r="A9510" s="11"/>
    </row>
    <row r="9511">
      <c r="A9511" s="11"/>
    </row>
    <row r="9512">
      <c r="A9512" s="11"/>
    </row>
    <row r="9513">
      <c r="A9513" s="11"/>
    </row>
    <row r="9514">
      <c r="A9514" s="11"/>
    </row>
    <row r="9515">
      <c r="A9515" s="11"/>
    </row>
    <row r="9516">
      <c r="A9516" s="11"/>
    </row>
    <row r="9517">
      <c r="A9517" s="11"/>
    </row>
    <row r="9518">
      <c r="A9518" s="11"/>
    </row>
    <row r="9519">
      <c r="A9519" s="11"/>
    </row>
    <row r="9520">
      <c r="A9520" s="11"/>
    </row>
    <row r="9521">
      <c r="A9521" s="11"/>
    </row>
    <row r="9522">
      <c r="A9522" s="11"/>
    </row>
    <row r="9523">
      <c r="A9523" s="11"/>
    </row>
    <row r="9524">
      <c r="A9524" s="11"/>
    </row>
    <row r="9525">
      <c r="A9525" s="11"/>
    </row>
    <row r="9526">
      <c r="A9526" s="11"/>
    </row>
    <row r="9527">
      <c r="A9527" s="11"/>
    </row>
    <row r="9528">
      <c r="A9528" s="11"/>
    </row>
    <row r="9529">
      <c r="A9529" s="11"/>
    </row>
    <row r="9530">
      <c r="A9530" s="11"/>
    </row>
    <row r="9531">
      <c r="A9531" s="11"/>
    </row>
    <row r="9532">
      <c r="A9532" s="11"/>
    </row>
    <row r="9533">
      <c r="A9533" s="11"/>
    </row>
    <row r="9534">
      <c r="A9534" s="11"/>
    </row>
    <row r="9535">
      <c r="A9535" s="11"/>
    </row>
    <row r="9536">
      <c r="A9536" s="11"/>
    </row>
    <row r="9537">
      <c r="A9537" s="11"/>
    </row>
    <row r="9538">
      <c r="A9538" s="11"/>
    </row>
    <row r="9539">
      <c r="A9539" s="11"/>
    </row>
    <row r="9540">
      <c r="A9540" s="11"/>
    </row>
    <row r="9541">
      <c r="A9541" s="11"/>
    </row>
    <row r="9542">
      <c r="A9542" s="11"/>
    </row>
    <row r="9543">
      <c r="A9543" s="11"/>
    </row>
    <row r="9544">
      <c r="A9544" s="11"/>
    </row>
    <row r="9545">
      <c r="A9545" s="11"/>
    </row>
    <row r="9546">
      <c r="A9546" s="11"/>
    </row>
    <row r="9547">
      <c r="A9547" s="11"/>
    </row>
    <row r="9548">
      <c r="A9548" s="11"/>
    </row>
    <row r="9549">
      <c r="A9549" s="11"/>
    </row>
    <row r="9550">
      <c r="A9550" s="11"/>
    </row>
    <row r="9551">
      <c r="A9551" s="11"/>
    </row>
    <row r="9552">
      <c r="A9552" s="11"/>
    </row>
    <row r="9553">
      <c r="A9553" s="11"/>
    </row>
    <row r="9554">
      <c r="A9554" s="11"/>
    </row>
    <row r="9555">
      <c r="A9555" s="11"/>
    </row>
    <row r="9556">
      <c r="A9556" s="11"/>
    </row>
    <row r="9557">
      <c r="A9557" s="11"/>
    </row>
    <row r="9558">
      <c r="A9558" s="11"/>
    </row>
    <row r="9559">
      <c r="A9559" s="11"/>
    </row>
    <row r="9560">
      <c r="A9560" s="11"/>
    </row>
    <row r="9561">
      <c r="A9561" s="11"/>
    </row>
    <row r="9562">
      <c r="A9562" s="11"/>
    </row>
    <row r="9563">
      <c r="A9563" s="11"/>
    </row>
    <row r="9564">
      <c r="A9564" s="11"/>
    </row>
    <row r="9565">
      <c r="A9565" s="11"/>
    </row>
    <row r="9566">
      <c r="A9566" s="11"/>
    </row>
    <row r="9567">
      <c r="A9567" s="11"/>
    </row>
    <row r="9568">
      <c r="A9568" s="11"/>
    </row>
    <row r="9569">
      <c r="A9569" s="11"/>
    </row>
    <row r="9570">
      <c r="A9570" s="11"/>
    </row>
    <row r="9571">
      <c r="A9571" s="11"/>
    </row>
    <row r="9572">
      <c r="A9572" s="11"/>
    </row>
    <row r="9573">
      <c r="A9573" s="11"/>
    </row>
    <row r="9574">
      <c r="A9574" s="11"/>
    </row>
    <row r="9575">
      <c r="A9575" s="11"/>
    </row>
    <row r="9576">
      <c r="A9576" s="11"/>
    </row>
    <row r="9577">
      <c r="A9577" s="11"/>
    </row>
    <row r="9578">
      <c r="A9578" s="11"/>
    </row>
    <row r="9579">
      <c r="A9579" s="11"/>
    </row>
    <row r="9580">
      <c r="A9580" s="11"/>
    </row>
    <row r="9581">
      <c r="A9581" s="11"/>
    </row>
    <row r="9582">
      <c r="A9582" s="11"/>
    </row>
    <row r="9583">
      <c r="A9583" s="11"/>
    </row>
    <row r="9584">
      <c r="A9584" s="11"/>
    </row>
    <row r="9585">
      <c r="A9585" s="11"/>
    </row>
    <row r="9586">
      <c r="A9586" s="11"/>
    </row>
    <row r="9587">
      <c r="A9587" s="11"/>
    </row>
    <row r="9588">
      <c r="A9588" s="11"/>
    </row>
    <row r="9589">
      <c r="A9589" s="11"/>
    </row>
    <row r="9590">
      <c r="A9590" s="11"/>
    </row>
    <row r="9591">
      <c r="A9591" s="11"/>
    </row>
    <row r="9592">
      <c r="A9592" s="11"/>
    </row>
    <row r="9593">
      <c r="A9593" s="11"/>
    </row>
    <row r="9594">
      <c r="A9594" s="11"/>
    </row>
    <row r="9595">
      <c r="A9595" s="11"/>
    </row>
    <row r="9596">
      <c r="A9596" s="11"/>
    </row>
    <row r="9597">
      <c r="A9597" s="11"/>
    </row>
    <row r="9598">
      <c r="A9598" s="11"/>
    </row>
    <row r="9599">
      <c r="A9599" s="11"/>
    </row>
    <row r="9600">
      <c r="A9600" s="11"/>
    </row>
    <row r="9601">
      <c r="A9601" s="11"/>
    </row>
    <row r="9602">
      <c r="A9602" s="11"/>
    </row>
    <row r="9603">
      <c r="A9603" s="11"/>
    </row>
    <row r="9604">
      <c r="A9604" s="11"/>
    </row>
    <row r="9605">
      <c r="A9605" s="11"/>
    </row>
    <row r="9606">
      <c r="A9606" s="11"/>
    </row>
    <row r="9607">
      <c r="A9607" s="11"/>
    </row>
    <row r="9608">
      <c r="A9608" s="11"/>
    </row>
    <row r="9609">
      <c r="A9609" s="11"/>
    </row>
    <row r="9610">
      <c r="A9610" s="11"/>
    </row>
    <row r="9611">
      <c r="A9611" s="11"/>
    </row>
    <row r="9612">
      <c r="A9612" s="11"/>
    </row>
    <row r="9613">
      <c r="A9613" s="11"/>
    </row>
    <row r="9614">
      <c r="A9614" s="11"/>
    </row>
    <row r="9615">
      <c r="A9615" s="11"/>
    </row>
    <row r="9616">
      <c r="A9616" s="11"/>
    </row>
    <row r="9617">
      <c r="A9617" s="11"/>
    </row>
    <row r="9618">
      <c r="A9618" s="11"/>
    </row>
    <row r="9619">
      <c r="A9619" s="11"/>
    </row>
    <row r="9620">
      <c r="A9620" s="11"/>
    </row>
    <row r="9621">
      <c r="A9621" s="11"/>
    </row>
    <row r="9622">
      <c r="A9622" s="11"/>
    </row>
    <row r="9623">
      <c r="A9623" s="11"/>
    </row>
    <row r="9624">
      <c r="A9624" s="11"/>
    </row>
    <row r="9625">
      <c r="A9625" s="11"/>
    </row>
    <row r="9626">
      <c r="A9626" s="11"/>
    </row>
    <row r="9627">
      <c r="A9627" s="11"/>
    </row>
    <row r="9628">
      <c r="A9628" s="11"/>
    </row>
    <row r="9629">
      <c r="A9629" s="11"/>
    </row>
    <row r="9630">
      <c r="A9630" s="11"/>
    </row>
    <row r="9631">
      <c r="A9631" s="11"/>
    </row>
    <row r="9632">
      <c r="A9632" s="11"/>
    </row>
    <row r="9633">
      <c r="A9633" s="11"/>
    </row>
    <row r="9634">
      <c r="A9634" s="11"/>
    </row>
    <row r="9635">
      <c r="A9635" s="11"/>
    </row>
    <row r="9636">
      <c r="A9636" s="11"/>
    </row>
    <row r="9637">
      <c r="A9637" s="11"/>
    </row>
    <row r="9638">
      <c r="A9638" s="11"/>
    </row>
    <row r="9639">
      <c r="A9639" s="11"/>
    </row>
    <row r="9640">
      <c r="A9640" s="11"/>
    </row>
    <row r="9641">
      <c r="A9641" s="11"/>
    </row>
    <row r="9642">
      <c r="A9642" s="11"/>
    </row>
    <row r="9643">
      <c r="A9643" s="11"/>
    </row>
    <row r="9644">
      <c r="A9644" s="11"/>
    </row>
    <row r="9645">
      <c r="A9645" s="11"/>
    </row>
    <row r="9646">
      <c r="A9646" s="11"/>
    </row>
    <row r="9647">
      <c r="A9647" s="11"/>
    </row>
    <row r="9648">
      <c r="A9648" s="11"/>
    </row>
    <row r="9649">
      <c r="A9649" s="11"/>
    </row>
    <row r="9650">
      <c r="A9650" s="11"/>
    </row>
    <row r="9651">
      <c r="A9651" s="11"/>
    </row>
    <row r="9652">
      <c r="A9652" s="11"/>
    </row>
    <row r="9653">
      <c r="A9653" s="11"/>
    </row>
    <row r="9654">
      <c r="A9654" s="11"/>
    </row>
    <row r="9655">
      <c r="A9655" s="11"/>
    </row>
    <row r="9656">
      <c r="A9656" s="11"/>
    </row>
    <row r="9657">
      <c r="A9657" s="11"/>
    </row>
    <row r="9658">
      <c r="A9658" s="11"/>
    </row>
    <row r="9659">
      <c r="A9659" s="11"/>
    </row>
    <row r="9660">
      <c r="A9660" s="11"/>
    </row>
    <row r="9661">
      <c r="A9661" s="11"/>
    </row>
    <row r="9662">
      <c r="A9662" s="11"/>
    </row>
    <row r="9663">
      <c r="A9663" s="11"/>
    </row>
    <row r="9664">
      <c r="A9664" s="11"/>
    </row>
    <row r="9665">
      <c r="A9665" s="11"/>
    </row>
    <row r="9666">
      <c r="A9666" s="11"/>
    </row>
    <row r="9667">
      <c r="A9667" s="11"/>
    </row>
    <row r="9668">
      <c r="A9668" s="11"/>
    </row>
    <row r="9669">
      <c r="A9669" s="11"/>
    </row>
    <row r="9670">
      <c r="A9670" s="11"/>
    </row>
    <row r="9671">
      <c r="A9671" s="11"/>
    </row>
    <row r="9672">
      <c r="A9672" s="11"/>
    </row>
    <row r="9673">
      <c r="A9673" s="11"/>
    </row>
    <row r="9674">
      <c r="A9674" s="11"/>
    </row>
    <row r="9675">
      <c r="A9675" s="11"/>
    </row>
    <row r="9676">
      <c r="A9676" s="11"/>
    </row>
    <row r="9677">
      <c r="A9677" s="11"/>
    </row>
    <row r="9678">
      <c r="A9678" s="11"/>
    </row>
    <row r="9679">
      <c r="A9679" s="11"/>
    </row>
    <row r="9680">
      <c r="A9680" s="11"/>
    </row>
    <row r="9681">
      <c r="A9681" s="11"/>
    </row>
    <row r="9682">
      <c r="A9682" s="11"/>
    </row>
    <row r="9683">
      <c r="A9683" s="11"/>
    </row>
    <row r="9684">
      <c r="A9684" s="11"/>
    </row>
    <row r="9685">
      <c r="A9685" s="11"/>
    </row>
    <row r="9686">
      <c r="A9686" s="11"/>
    </row>
    <row r="9687">
      <c r="A9687" s="11"/>
    </row>
    <row r="9688">
      <c r="A9688" s="11"/>
    </row>
    <row r="9689">
      <c r="A9689" s="11"/>
    </row>
    <row r="9690">
      <c r="A9690" s="11"/>
    </row>
    <row r="9691">
      <c r="A9691" s="11"/>
    </row>
    <row r="9692">
      <c r="A9692" s="11"/>
    </row>
    <row r="9693">
      <c r="A9693" s="11"/>
    </row>
    <row r="9694">
      <c r="A9694" s="11"/>
    </row>
    <row r="9695">
      <c r="A9695" s="11"/>
    </row>
    <row r="9696">
      <c r="A9696" s="11"/>
    </row>
    <row r="9697">
      <c r="A9697" s="11"/>
    </row>
    <row r="9698">
      <c r="A9698" s="11"/>
    </row>
    <row r="9699">
      <c r="A9699" s="11"/>
    </row>
    <row r="9700">
      <c r="A9700" s="11"/>
    </row>
    <row r="9701">
      <c r="A9701" s="11"/>
    </row>
    <row r="9702">
      <c r="A9702" s="11"/>
    </row>
    <row r="9703">
      <c r="A9703" s="11"/>
    </row>
    <row r="9704">
      <c r="A9704" s="11"/>
    </row>
    <row r="9705">
      <c r="A9705" s="11"/>
    </row>
    <row r="9706">
      <c r="A9706" s="11"/>
    </row>
    <row r="9707">
      <c r="A9707" s="11"/>
    </row>
    <row r="9708">
      <c r="A9708" s="11"/>
    </row>
    <row r="9709">
      <c r="A9709" s="11"/>
    </row>
    <row r="9710">
      <c r="A9710" s="11"/>
    </row>
    <row r="9711">
      <c r="A9711" s="11"/>
    </row>
    <row r="9712">
      <c r="A9712" s="11"/>
    </row>
    <row r="9713">
      <c r="A9713" s="11"/>
    </row>
    <row r="9714">
      <c r="A9714" s="11"/>
    </row>
    <row r="9715">
      <c r="A9715" s="11"/>
    </row>
    <row r="9716">
      <c r="A9716" s="11"/>
    </row>
    <row r="9717">
      <c r="A9717" s="11"/>
    </row>
    <row r="9718">
      <c r="A9718" s="11"/>
    </row>
    <row r="9719">
      <c r="A9719" s="11"/>
    </row>
    <row r="9720">
      <c r="A9720" s="11"/>
    </row>
    <row r="9721">
      <c r="A9721" s="11"/>
    </row>
    <row r="9722">
      <c r="A9722" s="11"/>
    </row>
    <row r="9723">
      <c r="A9723" s="11"/>
    </row>
    <row r="9724">
      <c r="A9724" s="11"/>
    </row>
    <row r="9725">
      <c r="A9725" s="11"/>
    </row>
    <row r="9726">
      <c r="A9726" s="11"/>
    </row>
    <row r="9727">
      <c r="A9727" s="11"/>
    </row>
    <row r="9728">
      <c r="A9728" s="11"/>
    </row>
    <row r="9729">
      <c r="A9729" s="11"/>
    </row>
    <row r="9730">
      <c r="A9730" s="11"/>
    </row>
    <row r="9731">
      <c r="A9731" s="11"/>
    </row>
    <row r="9732">
      <c r="A9732" s="11"/>
    </row>
    <row r="9733">
      <c r="A9733" s="11"/>
    </row>
    <row r="9734">
      <c r="A9734" s="11"/>
    </row>
    <row r="9735">
      <c r="A9735" s="11"/>
    </row>
    <row r="9736">
      <c r="A9736" s="11"/>
    </row>
    <row r="9737">
      <c r="A9737" s="11"/>
    </row>
    <row r="9738">
      <c r="A9738" s="11"/>
    </row>
    <row r="9739">
      <c r="A9739" s="11"/>
    </row>
    <row r="9740">
      <c r="A9740" s="11"/>
    </row>
    <row r="9741">
      <c r="A9741" s="11"/>
    </row>
    <row r="9742">
      <c r="A9742" s="11"/>
    </row>
    <row r="9743">
      <c r="A9743" s="11"/>
    </row>
    <row r="9744">
      <c r="A9744" s="11"/>
    </row>
    <row r="9745">
      <c r="A9745" s="11"/>
    </row>
    <row r="9746">
      <c r="A9746" s="11"/>
    </row>
    <row r="9747">
      <c r="A9747" s="11"/>
    </row>
    <row r="9748">
      <c r="A9748" s="11"/>
    </row>
    <row r="9749">
      <c r="A9749" s="11"/>
    </row>
    <row r="9750">
      <c r="A9750" s="11"/>
    </row>
    <row r="9751">
      <c r="A9751" s="11"/>
    </row>
    <row r="9752">
      <c r="A9752" s="11"/>
    </row>
    <row r="9753">
      <c r="A9753" s="11"/>
    </row>
    <row r="9754">
      <c r="A9754" s="11"/>
    </row>
    <row r="9755">
      <c r="A9755" s="11"/>
    </row>
    <row r="9756">
      <c r="A9756" s="11"/>
    </row>
    <row r="9757">
      <c r="A9757" s="11"/>
    </row>
    <row r="9758">
      <c r="A9758" s="11"/>
    </row>
    <row r="9759">
      <c r="A9759" s="11"/>
    </row>
    <row r="9760">
      <c r="A9760" s="11"/>
    </row>
    <row r="9761">
      <c r="A9761" s="11"/>
    </row>
    <row r="9762">
      <c r="A9762" s="11"/>
    </row>
    <row r="9763">
      <c r="A9763" s="11"/>
    </row>
    <row r="9764">
      <c r="A9764" s="11"/>
    </row>
    <row r="9765">
      <c r="A9765" s="11"/>
    </row>
    <row r="9766">
      <c r="A9766" s="11"/>
    </row>
    <row r="9767">
      <c r="A9767" s="11"/>
    </row>
    <row r="9768">
      <c r="A9768" s="11"/>
    </row>
    <row r="9769">
      <c r="A9769" s="11"/>
    </row>
    <row r="9770">
      <c r="A9770" s="11"/>
    </row>
    <row r="9771">
      <c r="A9771" s="11"/>
    </row>
    <row r="9772">
      <c r="A9772" s="11"/>
    </row>
    <row r="9773">
      <c r="A9773" s="11"/>
    </row>
    <row r="9774">
      <c r="A9774" s="11"/>
    </row>
    <row r="9775">
      <c r="A9775" s="11"/>
    </row>
    <row r="9776">
      <c r="A9776" s="11"/>
    </row>
    <row r="9777">
      <c r="A9777" s="11"/>
    </row>
    <row r="9778">
      <c r="A9778" s="11"/>
    </row>
    <row r="9779">
      <c r="A9779" s="11"/>
    </row>
    <row r="9780">
      <c r="A9780" s="11"/>
    </row>
    <row r="9781">
      <c r="A9781" s="11"/>
    </row>
    <row r="9782">
      <c r="A9782" s="11"/>
    </row>
    <row r="9783">
      <c r="A9783" s="11"/>
    </row>
    <row r="9784">
      <c r="A9784" s="11"/>
    </row>
    <row r="9785">
      <c r="A9785" s="11"/>
    </row>
    <row r="9786">
      <c r="A9786" s="11"/>
    </row>
    <row r="9787">
      <c r="A9787" s="11"/>
    </row>
    <row r="9788">
      <c r="A9788" s="11"/>
    </row>
    <row r="9789">
      <c r="A9789" s="11"/>
    </row>
    <row r="9790">
      <c r="A9790" s="11"/>
    </row>
    <row r="9791">
      <c r="A9791" s="11"/>
    </row>
    <row r="9792">
      <c r="A9792" s="11"/>
    </row>
    <row r="9793">
      <c r="A9793" s="11"/>
    </row>
    <row r="9794">
      <c r="A9794" s="11"/>
    </row>
    <row r="9795">
      <c r="A9795" s="11"/>
    </row>
    <row r="9796">
      <c r="A9796" s="11"/>
    </row>
    <row r="9797">
      <c r="A9797" s="11"/>
    </row>
    <row r="9798">
      <c r="A9798" s="11"/>
    </row>
    <row r="9799">
      <c r="A9799" s="11"/>
    </row>
    <row r="9800">
      <c r="A9800" s="11"/>
    </row>
    <row r="9801">
      <c r="A9801" s="11"/>
    </row>
    <row r="9802">
      <c r="A9802" s="11"/>
    </row>
    <row r="9803">
      <c r="A9803" s="11"/>
    </row>
    <row r="9804">
      <c r="A9804" s="11"/>
    </row>
    <row r="9805">
      <c r="A9805" s="11"/>
    </row>
    <row r="9806">
      <c r="A9806" s="11"/>
    </row>
    <row r="9807">
      <c r="A9807" s="11"/>
    </row>
    <row r="9808">
      <c r="A9808" s="11"/>
    </row>
    <row r="9809">
      <c r="A9809" s="11"/>
    </row>
    <row r="9810">
      <c r="A9810" s="11"/>
    </row>
    <row r="9811">
      <c r="A9811" s="11"/>
    </row>
    <row r="9812">
      <c r="A9812" s="11"/>
    </row>
    <row r="9813">
      <c r="A9813" s="11"/>
    </row>
    <row r="9814">
      <c r="A9814" s="11"/>
    </row>
    <row r="9815">
      <c r="A9815" s="11"/>
    </row>
    <row r="9816">
      <c r="A9816" s="11"/>
    </row>
    <row r="9817">
      <c r="A9817" s="11"/>
    </row>
    <row r="9818">
      <c r="A9818" s="11"/>
    </row>
    <row r="9819">
      <c r="A9819" s="11"/>
    </row>
    <row r="9820">
      <c r="A9820" s="11"/>
    </row>
    <row r="9821">
      <c r="A9821" s="11"/>
    </row>
    <row r="9822">
      <c r="A9822" s="11"/>
    </row>
    <row r="9823">
      <c r="A9823" s="11"/>
    </row>
    <row r="9824">
      <c r="A9824" s="11"/>
    </row>
    <row r="9825">
      <c r="A9825" s="11"/>
    </row>
    <row r="9826">
      <c r="A9826" s="11"/>
    </row>
    <row r="9827">
      <c r="A9827" s="11"/>
    </row>
    <row r="9828">
      <c r="A9828" s="11"/>
    </row>
    <row r="9829">
      <c r="A9829" s="11"/>
    </row>
    <row r="9830">
      <c r="A9830" s="11"/>
    </row>
    <row r="9831">
      <c r="A9831" s="11"/>
    </row>
    <row r="9832">
      <c r="A9832" s="11"/>
    </row>
    <row r="9833">
      <c r="A9833" s="11"/>
    </row>
    <row r="9834">
      <c r="A9834" s="11"/>
    </row>
    <row r="9835">
      <c r="A9835" s="11"/>
    </row>
    <row r="9836">
      <c r="A9836" s="11"/>
    </row>
    <row r="9837">
      <c r="A9837" s="11"/>
    </row>
    <row r="9838">
      <c r="A9838" s="11"/>
    </row>
    <row r="9839">
      <c r="A9839" s="11"/>
    </row>
    <row r="9840">
      <c r="A9840" s="11"/>
    </row>
    <row r="9841">
      <c r="A9841" s="11"/>
    </row>
    <row r="9842">
      <c r="A9842" s="11"/>
    </row>
    <row r="9843">
      <c r="A9843" s="11"/>
    </row>
    <row r="9844">
      <c r="A9844" s="11"/>
    </row>
    <row r="9845">
      <c r="A9845" s="11"/>
    </row>
    <row r="9846">
      <c r="A9846" s="11"/>
    </row>
    <row r="9847">
      <c r="A9847" s="11"/>
    </row>
    <row r="9848">
      <c r="A9848" s="11"/>
    </row>
    <row r="9849">
      <c r="A9849" s="11"/>
    </row>
    <row r="9850">
      <c r="A9850" s="11"/>
    </row>
    <row r="9851">
      <c r="A9851" s="11"/>
    </row>
    <row r="9852">
      <c r="A9852" s="11"/>
    </row>
    <row r="9853">
      <c r="A9853" s="11"/>
    </row>
    <row r="9854">
      <c r="A9854" s="11"/>
    </row>
    <row r="9855">
      <c r="A9855" s="11"/>
    </row>
    <row r="9856">
      <c r="A9856" s="11"/>
    </row>
    <row r="9857">
      <c r="A9857" s="11"/>
    </row>
    <row r="9858">
      <c r="A9858" s="11"/>
    </row>
    <row r="9859">
      <c r="A9859" s="11"/>
    </row>
    <row r="9860">
      <c r="A9860" s="11"/>
    </row>
    <row r="9861">
      <c r="A9861" s="11"/>
    </row>
    <row r="9862">
      <c r="A9862" s="11"/>
    </row>
    <row r="9863">
      <c r="A9863" s="11"/>
    </row>
    <row r="9864">
      <c r="A9864" s="11"/>
    </row>
    <row r="9865">
      <c r="A9865" s="11"/>
    </row>
    <row r="9866">
      <c r="A9866" s="11"/>
    </row>
    <row r="9867">
      <c r="A9867" s="11"/>
    </row>
    <row r="9868">
      <c r="A9868" s="11"/>
    </row>
    <row r="9869">
      <c r="A9869" s="11"/>
    </row>
    <row r="9870">
      <c r="A9870" s="11"/>
    </row>
    <row r="9871">
      <c r="A9871" s="11"/>
    </row>
    <row r="9872">
      <c r="A9872" s="11"/>
    </row>
    <row r="9873">
      <c r="A9873" s="11"/>
    </row>
    <row r="9874">
      <c r="A9874" s="11"/>
    </row>
    <row r="9875">
      <c r="A9875" s="11"/>
    </row>
    <row r="9876">
      <c r="A9876" s="11"/>
    </row>
    <row r="9877">
      <c r="A9877" s="11"/>
    </row>
    <row r="9878">
      <c r="A9878" s="11"/>
    </row>
    <row r="9879">
      <c r="A9879" s="11"/>
    </row>
    <row r="9880">
      <c r="A9880" s="11"/>
    </row>
    <row r="9881">
      <c r="A9881" s="11"/>
    </row>
    <row r="9882">
      <c r="A9882" s="11"/>
    </row>
    <row r="9883">
      <c r="A9883" s="11"/>
    </row>
    <row r="9884">
      <c r="A9884" s="11"/>
    </row>
    <row r="9885">
      <c r="A9885" s="11"/>
    </row>
    <row r="9886">
      <c r="A9886" s="11"/>
    </row>
    <row r="9887">
      <c r="A9887" s="11"/>
    </row>
    <row r="9888">
      <c r="A9888" s="11"/>
    </row>
    <row r="9889">
      <c r="A9889" s="11"/>
    </row>
    <row r="9890">
      <c r="A9890" s="11"/>
    </row>
    <row r="9891">
      <c r="A9891" s="11"/>
    </row>
    <row r="9892">
      <c r="A9892" s="11"/>
    </row>
    <row r="9893">
      <c r="A9893" s="11"/>
    </row>
    <row r="9894">
      <c r="A9894" s="11"/>
    </row>
    <row r="9895">
      <c r="A9895" s="11"/>
    </row>
    <row r="9896">
      <c r="A9896" s="11"/>
    </row>
    <row r="9897">
      <c r="A9897" s="11"/>
    </row>
    <row r="9898">
      <c r="A9898" s="11"/>
    </row>
    <row r="9899">
      <c r="A9899" s="11"/>
    </row>
    <row r="9900">
      <c r="A9900" s="11"/>
    </row>
    <row r="9901">
      <c r="A9901" s="11"/>
    </row>
    <row r="9902">
      <c r="A9902" s="11"/>
    </row>
    <row r="9903">
      <c r="A9903" s="11"/>
    </row>
    <row r="9904">
      <c r="A9904" s="11"/>
    </row>
    <row r="9905">
      <c r="A9905" s="11"/>
    </row>
    <row r="9906">
      <c r="A9906" s="11"/>
    </row>
    <row r="9907">
      <c r="A9907" s="11"/>
    </row>
    <row r="9908">
      <c r="A9908" s="11"/>
    </row>
    <row r="9909">
      <c r="A9909" s="11"/>
    </row>
    <row r="9910">
      <c r="A9910" s="11"/>
    </row>
    <row r="9911">
      <c r="A9911" s="11"/>
    </row>
    <row r="9912">
      <c r="A9912" s="11"/>
    </row>
    <row r="9913">
      <c r="A9913" s="11"/>
    </row>
    <row r="9914">
      <c r="A9914" s="11"/>
    </row>
    <row r="9915">
      <c r="A9915" s="11"/>
    </row>
    <row r="9916">
      <c r="A9916" s="11"/>
    </row>
    <row r="9917">
      <c r="A9917" s="11"/>
    </row>
    <row r="9918">
      <c r="A9918" s="11"/>
    </row>
    <row r="9919">
      <c r="A9919" s="11"/>
    </row>
    <row r="9920">
      <c r="A9920" s="11"/>
    </row>
    <row r="9921">
      <c r="A9921" s="11"/>
    </row>
    <row r="9922">
      <c r="A9922" s="11"/>
    </row>
    <row r="9923">
      <c r="A9923" s="11"/>
    </row>
    <row r="9924">
      <c r="A9924" s="11"/>
    </row>
    <row r="9925">
      <c r="A9925" s="11"/>
    </row>
    <row r="9926">
      <c r="A9926" s="11"/>
    </row>
    <row r="9927">
      <c r="A9927" s="11"/>
    </row>
    <row r="9928">
      <c r="A9928" s="11"/>
    </row>
    <row r="9929">
      <c r="A9929" s="11"/>
    </row>
    <row r="9930">
      <c r="A9930" s="11"/>
    </row>
    <row r="9931">
      <c r="A9931" s="11"/>
    </row>
    <row r="9932">
      <c r="A9932" s="11"/>
    </row>
    <row r="9933">
      <c r="A9933" s="11"/>
    </row>
    <row r="9934">
      <c r="A9934" s="11"/>
    </row>
    <row r="9935">
      <c r="A9935" s="11"/>
    </row>
    <row r="9936">
      <c r="A9936" s="11"/>
    </row>
    <row r="9937">
      <c r="A9937" s="11"/>
    </row>
    <row r="9938">
      <c r="A9938" s="11"/>
    </row>
    <row r="9939">
      <c r="A9939" s="11"/>
    </row>
    <row r="9940">
      <c r="A9940" s="11"/>
    </row>
    <row r="9941">
      <c r="A9941" s="11"/>
    </row>
    <row r="9942">
      <c r="A9942" s="11"/>
    </row>
    <row r="9943">
      <c r="A9943" s="11"/>
    </row>
    <row r="9944">
      <c r="A9944" s="11"/>
    </row>
    <row r="9945">
      <c r="A9945" s="11"/>
    </row>
    <row r="9946">
      <c r="A9946" s="11"/>
    </row>
    <row r="9947">
      <c r="A9947" s="11"/>
    </row>
    <row r="9948">
      <c r="A9948" s="11"/>
    </row>
    <row r="9949">
      <c r="A9949" s="11"/>
    </row>
    <row r="9950">
      <c r="A9950" s="11"/>
    </row>
    <row r="9951">
      <c r="A9951" s="11"/>
    </row>
    <row r="9952">
      <c r="A9952" s="11"/>
    </row>
    <row r="9953">
      <c r="A9953" s="11"/>
    </row>
    <row r="9954">
      <c r="A9954" s="11"/>
    </row>
    <row r="9955">
      <c r="A9955" s="11"/>
    </row>
    <row r="9956">
      <c r="A9956" s="11"/>
    </row>
    <row r="9957">
      <c r="A9957" s="11"/>
    </row>
    <row r="9958">
      <c r="A9958" s="11"/>
    </row>
    <row r="9959">
      <c r="A9959" s="11"/>
    </row>
    <row r="9960">
      <c r="A9960" s="11"/>
    </row>
    <row r="9961">
      <c r="A9961" s="11"/>
    </row>
    <row r="9962">
      <c r="A9962" s="11"/>
    </row>
    <row r="9963">
      <c r="A9963" s="11"/>
    </row>
    <row r="9964">
      <c r="A9964" s="11"/>
    </row>
    <row r="9965">
      <c r="A9965" s="11"/>
    </row>
    <row r="9966">
      <c r="A9966" s="11"/>
    </row>
    <row r="9967">
      <c r="A9967" s="11"/>
    </row>
    <row r="9968">
      <c r="A9968" s="11"/>
    </row>
    <row r="9969">
      <c r="A9969" s="11"/>
    </row>
    <row r="9970">
      <c r="A9970" s="11"/>
    </row>
    <row r="9971">
      <c r="A9971" s="11"/>
    </row>
    <row r="9972">
      <c r="A9972" s="11"/>
    </row>
    <row r="9973">
      <c r="A9973" s="11"/>
    </row>
    <row r="9974">
      <c r="A9974" s="11"/>
    </row>
    <row r="9975">
      <c r="A9975" s="11"/>
    </row>
    <row r="9976">
      <c r="A9976" s="11"/>
    </row>
    <row r="9977">
      <c r="A9977" s="11"/>
    </row>
    <row r="9978">
      <c r="A9978" s="11"/>
    </row>
    <row r="9979">
      <c r="A9979" s="11"/>
    </row>
    <row r="9980">
      <c r="A9980" s="11"/>
    </row>
    <row r="9981">
      <c r="A9981" s="11"/>
    </row>
    <row r="9982">
      <c r="A9982" s="11"/>
    </row>
    <row r="9983">
      <c r="A9983" s="11"/>
    </row>
    <row r="9984">
      <c r="A9984" s="11"/>
    </row>
    <row r="9985">
      <c r="A9985" s="11"/>
    </row>
    <row r="9986">
      <c r="A9986" s="11"/>
    </row>
    <row r="9987">
      <c r="A9987" s="11"/>
    </row>
    <row r="9988">
      <c r="A9988" s="11"/>
    </row>
    <row r="9989">
      <c r="A9989" s="11"/>
    </row>
    <row r="9990">
      <c r="A9990" s="11"/>
    </row>
    <row r="9991">
      <c r="A9991" s="11"/>
    </row>
    <row r="9992">
      <c r="A9992" s="11"/>
    </row>
    <row r="9993">
      <c r="A9993" s="11"/>
    </row>
    <row r="9994">
      <c r="A9994" s="11"/>
    </row>
    <row r="9995">
      <c r="A9995" s="11"/>
    </row>
    <row r="9996">
      <c r="A9996" s="11"/>
    </row>
    <row r="9997">
      <c r="A9997" s="11"/>
    </row>
    <row r="9998">
      <c r="A9998" s="11"/>
    </row>
    <row r="9999">
      <c r="A9999" s="11"/>
    </row>
    <row r="10000">
      <c r="A10000" s="11"/>
    </row>
    <row r="10001">
      <c r="A10001" s="11"/>
    </row>
    <row r="10002">
      <c r="A10002" s="11"/>
    </row>
    <row r="10003">
      <c r="A10003" s="11"/>
    </row>
    <row r="10004">
      <c r="A10004" s="11"/>
    </row>
    <row r="10005">
      <c r="A10005" s="11"/>
    </row>
    <row r="10006">
      <c r="A10006" s="11"/>
    </row>
    <row r="10007">
      <c r="A10007" s="11"/>
    </row>
    <row r="10008">
      <c r="A10008" s="11"/>
    </row>
    <row r="10009">
      <c r="A10009" s="11"/>
    </row>
    <row r="10010">
      <c r="A10010" s="11"/>
    </row>
    <row r="10011">
      <c r="A10011" s="11"/>
    </row>
    <row r="10012">
      <c r="A10012" s="11"/>
    </row>
    <row r="10013">
      <c r="A10013" s="11"/>
    </row>
    <row r="10014">
      <c r="A10014" s="11"/>
    </row>
    <row r="10015">
      <c r="A10015" s="11"/>
    </row>
    <row r="10016">
      <c r="A10016" s="11"/>
    </row>
    <row r="10017">
      <c r="A10017" s="11"/>
    </row>
    <row r="10018">
      <c r="A10018" s="11"/>
    </row>
    <row r="10019">
      <c r="A10019" s="11"/>
    </row>
    <row r="10020">
      <c r="A10020" s="11"/>
    </row>
    <row r="10021">
      <c r="A10021" s="11"/>
    </row>
    <row r="10022">
      <c r="A10022" s="11"/>
    </row>
    <row r="10023">
      <c r="A10023" s="11"/>
    </row>
    <row r="10024">
      <c r="A10024" s="11"/>
    </row>
    <row r="10025">
      <c r="A10025" s="11"/>
    </row>
    <row r="10026">
      <c r="A10026" s="11"/>
    </row>
    <row r="10027">
      <c r="A10027" s="11"/>
    </row>
    <row r="10028">
      <c r="A10028" s="11"/>
    </row>
    <row r="10029">
      <c r="A10029" s="11"/>
    </row>
    <row r="10030">
      <c r="A10030" s="11"/>
    </row>
    <row r="10031">
      <c r="A10031" s="11"/>
    </row>
    <row r="10032">
      <c r="A10032" s="11"/>
    </row>
    <row r="10033">
      <c r="A10033" s="11"/>
    </row>
    <row r="10034">
      <c r="A10034" s="11"/>
    </row>
    <row r="10035">
      <c r="A10035" s="11"/>
    </row>
    <row r="10036">
      <c r="A10036" s="11"/>
    </row>
    <row r="10037">
      <c r="A10037" s="11"/>
    </row>
    <row r="10038">
      <c r="A10038" s="11"/>
    </row>
    <row r="10039">
      <c r="A10039" s="11"/>
    </row>
    <row r="10040">
      <c r="A10040" s="11"/>
    </row>
    <row r="10041">
      <c r="A10041" s="11"/>
    </row>
    <row r="10042">
      <c r="A10042" s="11"/>
    </row>
    <row r="10043">
      <c r="A10043" s="11"/>
    </row>
    <row r="10044">
      <c r="A10044" s="11"/>
    </row>
    <row r="10045">
      <c r="A10045" s="11"/>
    </row>
    <row r="10046">
      <c r="A10046" s="11"/>
    </row>
    <row r="10047">
      <c r="A10047" s="11"/>
    </row>
    <row r="10048">
      <c r="A10048" s="11"/>
    </row>
    <row r="10049">
      <c r="A10049" s="11"/>
    </row>
    <row r="10050">
      <c r="A10050" s="11"/>
    </row>
    <row r="10051">
      <c r="A10051" s="11"/>
    </row>
    <row r="10052">
      <c r="A10052" s="11"/>
    </row>
    <row r="10053">
      <c r="A10053" s="11"/>
    </row>
    <row r="10054">
      <c r="A10054" s="11"/>
    </row>
    <row r="10055">
      <c r="A10055" s="11"/>
    </row>
    <row r="10056">
      <c r="A10056" s="11"/>
    </row>
    <row r="10057">
      <c r="A10057" s="11"/>
    </row>
    <row r="10058">
      <c r="A10058" s="11"/>
    </row>
    <row r="10059">
      <c r="A10059" s="11"/>
    </row>
    <row r="10060">
      <c r="A10060" s="11"/>
    </row>
    <row r="10061">
      <c r="A10061" s="11"/>
    </row>
    <row r="10062">
      <c r="A10062" s="11"/>
    </row>
    <row r="10063">
      <c r="A10063" s="11"/>
    </row>
    <row r="10064">
      <c r="A10064" s="11"/>
    </row>
    <row r="10065">
      <c r="A10065" s="11"/>
    </row>
    <row r="10066">
      <c r="A10066" s="11"/>
    </row>
    <row r="10067">
      <c r="A10067" s="11"/>
    </row>
    <row r="10068">
      <c r="A10068" s="11"/>
    </row>
    <row r="10069">
      <c r="A10069" s="11"/>
    </row>
    <row r="10070">
      <c r="A10070" s="11"/>
    </row>
    <row r="10071">
      <c r="A10071" s="11"/>
    </row>
    <row r="10072">
      <c r="A10072" s="11"/>
    </row>
    <row r="10073">
      <c r="A10073" s="11"/>
    </row>
    <row r="10074">
      <c r="A10074" s="11"/>
    </row>
    <row r="10075">
      <c r="A10075" s="11"/>
    </row>
    <row r="10076">
      <c r="A10076" s="11"/>
    </row>
    <row r="10077">
      <c r="A10077" s="11"/>
    </row>
    <row r="10078">
      <c r="A10078" s="11"/>
    </row>
    <row r="10079">
      <c r="A10079" s="11"/>
    </row>
    <row r="10080">
      <c r="A10080" s="11"/>
    </row>
    <row r="10081">
      <c r="A10081" s="11"/>
    </row>
    <row r="10082">
      <c r="A10082" s="11"/>
    </row>
    <row r="10083">
      <c r="A10083" s="11"/>
    </row>
    <row r="10084">
      <c r="A10084" s="11"/>
    </row>
    <row r="10085">
      <c r="A10085" s="11"/>
    </row>
    <row r="10086">
      <c r="A10086" s="11"/>
    </row>
    <row r="10087">
      <c r="A10087" s="11"/>
    </row>
    <row r="10088">
      <c r="A10088" s="11"/>
    </row>
    <row r="10089">
      <c r="A10089" s="11"/>
    </row>
    <row r="10090">
      <c r="A10090" s="11"/>
    </row>
    <row r="10091">
      <c r="A10091" s="11"/>
    </row>
    <row r="10092">
      <c r="A10092" s="11"/>
    </row>
    <row r="10093">
      <c r="A10093" s="11"/>
    </row>
    <row r="10094">
      <c r="A10094" s="11"/>
    </row>
    <row r="10095">
      <c r="A10095" s="11"/>
    </row>
    <row r="10096">
      <c r="A10096" s="11"/>
    </row>
    <row r="10097">
      <c r="A10097" s="11"/>
    </row>
    <row r="10098">
      <c r="A10098" s="11"/>
    </row>
    <row r="10099">
      <c r="A10099" s="11"/>
    </row>
    <row r="10100">
      <c r="A10100" s="11"/>
    </row>
    <row r="10101">
      <c r="A10101" s="11"/>
    </row>
    <row r="10102">
      <c r="A10102" s="11"/>
    </row>
    <row r="10103">
      <c r="A10103" s="11"/>
    </row>
    <row r="10104">
      <c r="A10104" s="11"/>
    </row>
    <row r="10105">
      <c r="A10105" s="11"/>
    </row>
    <row r="10106">
      <c r="A10106" s="11"/>
    </row>
    <row r="10107">
      <c r="A10107" s="11"/>
    </row>
    <row r="10108">
      <c r="A10108" s="11"/>
    </row>
    <row r="10109">
      <c r="A10109" s="11"/>
    </row>
    <row r="10110">
      <c r="A10110" s="11"/>
    </row>
    <row r="10111">
      <c r="A10111" s="11"/>
    </row>
    <row r="10112">
      <c r="A10112" s="11"/>
    </row>
    <row r="10113">
      <c r="A10113" s="11"/>
    </row>
    <row r="10114">
      <c r="A10114" s="11"/>
    </row>
    <row r="10115">
      <c r="A10115" s="11"/>
    </row>
    <row r="10116">
      <c r="A10116" s="11"/>
    </row>
    <row r="10117">
      <c r="A10117" s="11"/>
    </row>
    <row r="10118">
      <c r="A10118" s="11"/>
    </row>
    <row r="10119">
      <c r="A10119" s="11"/>
    </row>
    <row r="10120">
      <c r="A10120" s="11"/>
    </row>
    <row r="10121">
      <c r="A10121" s="11"/>
    </row>
    <row r="10122">
      <c r="A10122" s="11"/>
    </row>
    <row r="10123">
      <c r="A10123" s="11"/>
    </row>
    <row r="10124">
      <c r="A10124" s="11"/>
    </row>
    <row r="10125">
      <c r="A10125" s="11"/>
    </row>
    <row r="10126">
      <c r="A10126" s="11"/>
    </row>
    <row r="10127">
      <c r="A10127" s="11"/>
    </row>
    <row r="10128">
      <c r="A10128" s="11"/>
    </row>
    <row r="10129">
      <c r="A10129" s="11"/>
    </row>
    <row r="10130">
      <c r="A10130" s="11"/>
    </row>
    <row r="10131">
      <c r="A10131" s="11"/>
    </row>
    <row r="10132">
      <c r="A10132" s="11"/>
    </row>
    <row r="10133">
      <c r="A10133" s="11"/>
    </row>
    <row r="10134">
      <c r="A10134" s="11"/>
    </row>
    <row r="10135">
      <c r="A10135" s="11"/>
    </row>
    <row r="10136">
      <c r="A10136" s="11"/>
    </row>
    <row r="10137">
      <c r="A10137" s="11"/>
    </row>
    <row r="10138">
      <c r="A10138" s="11"/>
    </row>
    <row r="10139">
      <c r="A10139" s="11"/>
    </row>
    <row r="10140">
      <c r="A10140" s="11"/>
    </row>
    <row r="10141">
      <c r="A10141" s="11"/>
    </row>
    <row r="10142">
      <c r="A10142" s="11"/>
    </row>
    <row r="10143">
      <c r="A10143" s="11"/>
    </row>
    <row r="10144">
      <c r="A10144" s="11"/>
    </row>
    <row r="10145">
      <c r="A10145" s="11"/>
    </row>
    <row r="10146">
      <c r="A10146" s="11"/>
    </row>
    <row r="10147">
      <c r="A10147" s="11"/>
    </row>
    <row r="10148">
      <c r="A10148" s="11"/>
    </row>
    <row r="10149">
      <c r="A10149" s="11"/>
    </row>
    <row r="10150">
      <c r="A10150" s="11"/>
    </row>
    <row r="10151">
      <c r="A10151" s="11"/>
    </row>
    <row r="10152">
      <c r="A10152" s="11"/>
    </row>
    <row r="10153">
      <c r="A10153" s="11"/>
    </row>
    <row r="10154">
      <c r="A10154" s="11"/>
    </row>
    <row r="10155">
      <c r="A10155" s="11"/>
    </row>
    <row r="10156">
      <c r="A10156" s="11"/>
    </row>
    <row r="10157">
      <c r="A10157" s="11"/>
    </row>
    <row r="10158">
      <c r="A10158" s="11"/>
    </row>
    <row r="10159">
      <c r="A10159" s="11"/>
    </row>
    <row r="10160">
      <c r="A10160" s="11"/>
    </row>
    <row r="10161">
      <c r="A10161" s="11"/>
    </row>
    <row r="10162">
      <c r="A10162" s="11"/>
    </row>
    <row r="10163">
      <c r="A10163" s="11"/>
    </row>
    <row r="10164">
      <c r="A10164" s="11"/>
    </row>
    <row r="10165">
      <c r="A10165" s="11"/>
    </row>
    <row r="10166">
      <c r="A10166" s="11"/>
    </row>
    <row r="10167">
      <c r="A10167" s="11"/>
    </row>
    <row r="10168">
      <c r="A10168" s="11"/>
    </row>
    <row r="10169">
      <c r="A10169" s="11"/>
    </row>
    <row r="10170">
      <c r="A10170" s="11"/>
    </row>
    <row r="10171">
      <c r="A10171" s="11"/>
    </row>
    <row r="10172">
      <c r="A10172" s="11"/>
    </row>
    <row r="10173">
      <c r="A10173" s="11"/>
    </row>
    <row r="10174">
      <c r="A10174" s="11"/>
    </row>
    <row r="10175">
      <c r="A10175" s="11"/>
    </row>
    <row r="10176">
      <c r="A10176" s="11"/>
    </row>
    <row r="10177">
      <c r="A10177" s="11"/>
    </row>
    <row r="10178">
      <c r="A10178" s="11"/>
    </row>
    <row r="10179">
      <c r="A10179" s="11"/>
    </row>
    <row r="10180">
      <c r="A10180" s="11"/>
    </row>
    <row r="10181">
      <c r="A10181" s="11"/>
    </row>
    <row r="10182">
      <c r="A10182" s="11"/>
    </row>
    <row r="10183">
      <c r="A10183" s="11"/>
    </row>
    <row r="10184">
      <c r="A10184" s="11"/>
    </row>
    <row r="10185">
      <c r="A10185" s="11"/>
    </row>
    <row r="10186">
      <c r="A10186" s="11"/>
    </row>
    <row r="10187">
      <c r="A10187" s="11"/>
    </row>
    <row r="10188">
      <c r="A10188" s="11"/>
    </row>
    <row r="10189">
      <c r="A10189" s="11"/>
    </row>
    <row r="10190">
      <c r="A10190" s="11"/>
    </row>
    <row r="10191">
      <c r="A10191" s="11"/>
    </row>
    <row r="10192">
      <c r="A10192" s="11"/>
    </row>
    <row r="10193">
      <c r="A10193" s="11"/>
    </row>
    <row r="10194">
      <c r="A10194" s="11"/>
    </row>
    <row r="10195">
      <c r="A10195" s="11"/>
    </row>
    <row r="10196">
      <c r="A10196" s="11"/>
    </row>
    <row r="10197">
      <c r="A10197" s="11"/>
    </row>
    <row r="10198">
      <c r="A10198" s="11"/>
    </row>
    <row r="10199">
      <c r="A10199" s="11"/>
    </row>
    <row r="10200">
      <c r="A10200" s="11"/>
    </row>
    <row r="10201">
      <c r="A10201" s="11"/>
    </row>
    <row r="10202">
      <c r="A10202" s="11"/>
    </row>
    <row r="10203">
      <c r="A10203" s="11"/>
    </row>
    <row r="10204">
      <c r="A10204" s="11"/>
    </row>
    <row r="10205">
      <c r="A10205" s="11"/>
    </row>
    <row r="10206">
      <c r="A10206" s="11"/>
    </row>
    <row r="10207">
      <c r="A10207" s="11"/>
    </row>
    <row r="10208">
      <c r="A10208" s="11"/>
    </row>
    <row r="10209">
      <c r="A10209" s="11"/>
    </row>
    <row r="10210">
      <c r="A10210" s="11"/>
    </row>
    <row r="10211">
      <c r="A10211" s="11"/>
    </row>
    <row r="10212">
      <c r="A10212" s="11"/>
    </row>
    <row r="10213">
      <c r="A10213" s="11"/>
    </row>
    <row r="10214">
      <c r="A10214" s="11"/>
    </row>
    <row r="10215">
      <c r="A10215" s="11"/>
    </row>
    <row r="10216">
      <c r="A10216" s="11"/>
    </row>
    <row r="10217">
      <c r="A10217" s="11"/>
    </row>
    <row r="10218">
      <c r="A10218" s="11"/>
    </row>
    <row r="10219">
      <c r="A10219" s="11"/>
    </row>
    <row r="10220">
      <c r="A10220" s="11"/>
    </row>
    <row r="10221">
      <c r="A10221" s="11"/>
    </row>
    <row r="10222">
      <c r="A10222" s="11"/>
    </row>
    <row r="10223">
      <c r="A10223" s="11"/>
    </row>
    <row r="10224">
      <c r="A10224" s="11"/>
    </row>
    <row r="10225">
      <c r="A10225" s="11"/>
    </row>
    <row r="10226">
      <c r="A10226" s="11"/>
    </row>
    <row r="10227">
      <c r="A10227" s="11"/>
    </row>
    <row r="10228">
      <c r="A10228" s="11"/>
    </row>
    <row r="10229">
      <c r="A10229" s="11"/>
    </row>
    <row r="10230">
      <c r="A10230" s="11"/>
    </row>
    <row r="10231">
      <c r="A10231" s="11"/>
    </row>
    <row r="10232">
      <c r="A10232" s="11"/>
    </row>
    <row r="10233">
      <c r="A10233" s="11"/>
    </row>
    <row r="10234">
      <c r="A10234" s="11"/>
    </row>
    <row r="10235">
      <c r="A10235" s="11"/>
    </row>
    <row r="10236">
      <c r="A10236" s="11"/>
    </row>
    <row r="10237">
      <c r="A10237" s="11"/>
    </row>
    <row r="10238">
      <c r="A10238" s="11"/>
    </row>
    <row r="10239">
      <c r="A10239" s="11"/>
    </row>
    <row r="10240">
      <c r="A10240" s="11"/>
    </row>
    <row r="10241">
      <c r="A10241" s="11"/>
    </row>
    <row r="10242">
      <c r="A10242" s="11"/>
    </row>
    <row r="10243">
      <c r="A10243" s="11"/>
    </row>
    <row r="10244">
      <c r="A10244" s="11"/>
    </row>
    <row r="10245">
      <c r="A10245" s="11"/>
    </row>
    <row r="10246">
      <c r="A10246" s="11"/>
    </row>
    <row r="10247">
      <c r="A10247" s="11"/>
    </row>
    <row r="10248">
      <c r="A10248" s="11"/>
    </row>
    <row r="10249">
      <c r="A10249" s="11"/>
    </row>
    <row r="10250">
      <c r="A10250" s="11"/>
    </row>
    <row r="10251">
      <c r="A10251" s="11"/>
    </row>
    <row r="10252">
      <c r="A10252" s="11"/>
    </row>
    <row r="10253">
      <c r="A10253" s="11"/>
    </row>
    <row r="10254">
      <c r="A10254" s="11"/>
    </row>
    <row r="10255">
      <c r="A10255" s="11"/>
    </row>
    <row r="10256">
      <c r="A10256" s="11"/>
    </row>
    <row r="10257">
      <c r="A10257" s="11"/>
    </row>
    <row r="10258">
      <c r="A10258" s="11"/>
    </row>
    <row r="10259">
      <c r="A10259" s="11"/>
    </row>
    <row r="10260">
      <c r="A10260" s="11"/>
    </row>
    <row r="10261">
      <c r="A10261" s="11"/>
    </row>
    <row r="10262">
      <c r="A10262" s="11"/>
    </row>
    <row r="10263">
      <c r="A10263" s="11"/>
    </row>
    <row r="10264">
      <c r="A10264" s="11"/>
    </row>
    <row r="10265">
      <c r="A10265" s="11"/>
    </row>
    <row r="10266">
      <c r="A10266" s="11"/>
    </row>
    <row r="10267">
      <c r="A10267" s="11"/>
    </row>
    <row r="10268">
      <c r="A10268" s="11"/>
    </row>
    <row r="10269">
      <c r="A10269" s="11"/>
    </row>
    <row r="10270">
      <c r="A10270" s="11"/>
    </row>
    <row r="10271">
      <c r="A10271" s="11"/>
    </row>
    <row r="10272">
      <c r="A10272" s="11"/>
    </row>
    <row r="10273">
      <c r="A10273" s="11"/>
    </row>
    <row r="10274">
      <c r="A10274" s="11"/>
    </row>
    <row r="10275">
      <c r="A10275" s="11"/>
    </row>
    <row r="10276">
      <c r="A10276" s="11"/>
    </row>
    <row r="10277">
      <c r="A10277" s="11"/>
    </row>
    <row r="10278">
      <c r="A10278" s="11"/>
    </row>
    <row r="10279">
      <c r="A10279" s="11"/>
    </row>
    <row r="10280">
      <c r="A10280" s="11"/>
    </row>
    <row r="10281">
      <c r="A10281" s="11"/>
    </row>
    <row r="10282">
      <c r="A10282" s="11"/>
    </row>
    <row r="10283">
      <c r="A10283" s="11"/>
    </row>
    <row r="10284">
      <c r="A10284" s="11"/>
    </row>
    <row r="10285">
      <c r="A10285" s="11"/>
    </row>
    <row r="10286">
      <c r="A10286" s="11"/>
    </row>
    <row r="10287">
      <c r="A10287" s="11"/>
    </row>
    <row r="10288">
      <c r="A10288" s="11"/>
    </row>
    <row r="10289">
      <c r="A10289" s="11"/>
    </row>
    <row r="10290">
      <c r="A10290" s="11"/>
    </row>
    <row r="10291">
      <c r="A10291" s="11"/>
    </row>
    <row r="10292">
      <c r="A10292" s="11"/>
    </row>
    <row r="10293">
      <c r="A10293" s="11"/>
    </row>
    <row r="10294">
      <c r="A10294" s="11"/>
    </row>
    <row r="10295">
      <c r="A10295" s="11"/>
    </row>
    <row r="10296">
      <c r="A10296" s="11"/>
    </row>
    <row r="10297">
      <c r="A10297" s="11"/>
    </row>
    <row r="10298">
      <c r="A10298" s="11"/>
    </row>
    <row r="10299">
      <c r="A10299" s="11"/>
    </row>
    <row r="10300">
      <c r="A10300" s="11"/>
    </row>
    <row r="10301">
      <c r="A10301" s="11"/>
    </row>
    <row r="10302">
      <c r="A10302" s="11"/>
    </row>
    <row r="10303">
      <c r="A10303" s="11"/>
    </row>
    <row r="10304">
      <c r="A10304" s="11"/>
    </row>
    <row r="10305">
      <c r="A10305" s="11"/>
    </row>
    <row r="10306">
      <c r="A10306" s="11"/>
    </row>
    <row r="10307">
      <c r="A10307" s="11"/>
    </row>
    <row r="10308">
      <c r="A10308" s="11"/>
    </row>
    <row r="10309">
      <c r="A10309" s="11"/>
    </row>
    <row r="10310">
      <c r="A10310" s="11"/>
    </row>
    <row r="10311">
      <c r="A10311" s="11"/>
    </row>
    <row r="10312">
      <c r="A10312" s="11"/>
    </row>
    <row r="10313">
      <c r="A10313" s="11"/>
    </row>
    <row r="10314">
      <c r="A10314" s="11"/>
    </row>
    <row r="10315">
      <c r="A10315" s="11"/>
    </row>
    <row r="10316">
      <c r="A10316" s="11"/>
    </row>
    <row r="10317">
      <c r="A10317" s="11"/>
    </row>
    <row r="10318">
      <c r="A10318" s="11"/>
    </row>
    <row r="10319">
      <c r="A10319" s="11"/>
    </row>
    <row r="10320">
      <c r="A10320" s="11"/>
    </row>
    <row r="10321">
      <c r="A10321" s="11"/>
    </row>
    <row r="10322">
      <c r="A10322" s="11"/>
    </row>
    <row r="10323">
      <c r="A10323" s="11"/>
    </row>
    <row r="10324">
      <c r="A10324" s="11"/>
    </row>
    <row r="10325">
      <c r="A10325" s="11"/>
    </row>
    <row r="10326">
      <c r="A10326" s="11"/>
    </row>
    <row r="10327">
      <c r="A10327" s="11"/>
    </row>
    <row r="10328">
      <c r="A10328" s="11"/>
    </row>
    <row r="10329">
      <c r="A10329" s="11"/>
    </row>
    <row r="10330">
      <c r="A10330" s="11"/>
    </row>
    <row r="10331">
      <c r="A10331" s="11"/>
    </row>
    <row r="10332">
      <c r="A10332" s="11"/>
    </row>
    <row r="10333">
      <c r="A10333" s="11"/>
    </row>
    <row r="10334">
      <c r="A10334" s="11"/>
    </row>
    <row r="10335">
      <c r="A10335" s="11"/>
    </row>
    <row r="10336">
      <c r="A10336" s="11"/>
    </row>
    <row r="10337">
      <c r="A10337" s="11"/>
    </row>
    <row r="10338">
      <c r="A10338" s="11"/>
    </row>
    <row r="10339">
      <c r="A10339" s="11"/>
    </row>
    <row r="10340">
      <c r="A10340" s="11"/>
    </row>
    <row r="10341">
      <c r="A10341" s="11"/>
    </row>
    <row r="10342">
      <c r="A10342" s="11"/>
    </row>
    <row r="10343">
      <c r="A10343" s="11"/>
    </row>
    <row r="10344">
      <c r="A10344" s="11"/>
    </row>
    <row r="10345">
      <c r="A10345" s="11"/>
    </row>
    <row r="10346">
      <c r="A10346" s="11"/>
    </row>
    <row r="10347">
      <c r="A10347" s="11"/>
    </row>
    <row r="10348">
      <c r="A10348" s="11"/>
    </row>
    <row r="10349">
      <c r="A10349" s="11"/>
    </row>
    <row r="10350">
      <c r="A10350" s="11"/>
    </row>
    <row r="10351">
      <c r="A10351" s="11"/>
    </row>
    <row r="10352">
      <c r="A10352" s="11"/>
    </row>
    <row r="10353">
      <c r="A10353" s="11"/>
    </row>
    <row r="10354">
      <c r="A10354" s="11"/>
    </row>
    <row r="10355">
      <c r="A10355" s="11"/>
    </row>
    <row r="10356">
      <c r="A10356" s="11"/>
    </row>
    <row r="10357">
      <c r="A10357" s="11"/>
    </row>
    <row r="10358">
      <c r="A10358" s="11"/>
    </row>
    <row r="10359">
      <c r="A10359" s="11"/>
    </row>
    <row r="10360">
      <c r="A10360" s="11"/>
    </row>
    <row r="10361">
      <c r="A10361" s="11"/>
    </row>
    <row r="10362">
      <c r="A10362" s="11"/>
    </row>
    <row r="10363">
      <c r="A10363" s="11"/>
    </row>
    <row r="10364">
      <c r="A10364" s="11"/>
    </row>
    <row r="10365">
      <c r="A10365" s="11"/>
    </row>
    <row r="10366">
      <c r="A10366" s="11"/>
    </row>
    <row r="10367">
      <c r="A10367" s="11"/>
    </row>
    <row r="10368">
      <c r="A10368" s="11"/>
    </row>
    <row r="10369">
      <c r="A10369" s="11"/>
    </row>
    <row r="10370">
      <c r="A10370" s="11"/>
    </row>
    <row r="10371">
      <c r="A10371" s="11"/>
    </row>
    <row r="10372">
      <c r="A10372" s="11"/>
    </row>
    <row r="10373">
      <c r="A10373" s="11"/>
    </row>
    <row r="10374">
      <c r="A10374" s="11"/>
    </row>
    <row r="10375">
      <c r="A10375" s="11"/>
    </row>
    <row r="10376">
      <c r="A10376" s="11"/>
    </row>
    <row r="10377">
      <c r="A10377" s="11"/>
    </row>
    <row r="10378">
      <c r="A10378" s="11"/>
    </row>
    <row r="10379">
      <c r="A10379" s="11"/>
    </row>
    <row r="10380">
      <c r="A10380" s="11"/>
    </row>
    <row r="10381">
      <c r="A10381" s="11"/>
    </row>
    <row r="10382">
      <c r="A10382" s="11"/>
    </row>
    <row r="10383">
      <c r="A10383" s="11"/>
    </row>
    <row r="10384">
      <c r="A10384" s="11"/>
    </row>
    <row r="10385">
      <c r="A10385" s="11"/>
    </row>
    <row r="10386">
      <c r="A10386" s="11"/>
    </row>
    <row r="10387">
      <c r="A10387" s="11"/>
    </row>
    <row r="10388">
      <c r="A10388" s="11"/>
    </row>
    <row r="10389">
      <c r="A10389" s="11"/>
    </row>
    <row r="10390">
      <c r="A10390" s="11"/>
    </row>
    <row r="10391">
      <c r="A10391" s="11"/>
    </row>
    <row r="10392">
      <c r="A10392" s="11"/>
    </row>
    <row r="10393">
      <c r="A10393" s="11"/>
    </row>
    <row r="10394">
      <c r="A10394" s="11"/>
    </row>
    <row r="10395">
      <c r="A10395" s="11"/>
    </row>
    <row r="10396">
      <c r="A10396" s="11"/>
    </row>
    <row r="10397">
      <c r="A10397" s="11"/>
    </row>
    <row r="10398">
      <c r="A10398" s="11"/>
    </row>
    <row r="10399">
      <c r="A10399" s="11"/>
    </row>
    <row r="10400">
      <c r="A10400" s="11"/>
    </row>
    <row r="10401">
      <c r="A10401" s="11"/>
    </row>
    <row r="10402">
      <c r="A10402" s="11"/>
    </row>
    <row r="10403">
      <c r="A10403" s="11"/>
    </row>
    <row r="10404">
      <c r="A10404" s="11"/>
    </row>
    <row r="10405">
      <c r="A10405" s="11"/>
    </row>
    <row r="10406">
      <c r="A10406" s="11"/>
    </row>
    <row r="10407">
      <c r="A10407" s="11"/>
    </row>
    <row r="10408">
      <c r="A10408" s="11"/>
    </row>
    <row r="10409">
      <c r="A10409" s="11"/>
    </row>
    <row r="10410">
      <c r="A10410" s="11"/>
    </row>
    <row r="10411">
      <c r="A10411" s="11"/>
    </row>
    <row r="10412">
      <c r="A10412" s="11"/>
    </row>
    <row r="10413">
      <c r="A10413" s="11"/>
    </row>
    <row r="10414">
      <c r="A10414" s="11"/>
    </row>
    <row r="10415">
      <c r="A10415" s="11"/>
    </row>
    <row r="10416">
      <c r="A10416" s="11"/>
    </row>
    <row r="10417">
      <c r="A10417" s="11"/>
    </row>
    <row r="10418">
      <c r="A10418" s="11"/>
    </row>
    <row r="10419">
      <c r="A10419" s="11"/>
    </row>
    <row r="10420">
      <c r="A10420" s="11"/>
    </row>
    <row r="10421">
      <c r="A10421" s="11"/>
    </row>
    <row r="10422">
      <c r="A10422" s="11"/>
    </row>
    <row r="10423">
      <c r="A10423" s="11"/>
    </row>
    <row r="10424">
      <c r="A10424" s="11"/>
    </row>
    <row r="10425">
      <c r="A10425" s="11"/>
    </row>
    <row r="10426">
      <c r="A10426" s="11"/>
    </row>
    <row r="10427">
      <c r="A10427" s="11"/>
    </row>
    <row r="10428">
      <c r="A10428" s="11"/>
    </row>
    <row r="10429">
      <c r="A10429" s="11"/>
    </row>
    <row r="10430">
      <c r="A10430" s="11"/>
    </row>
    <row r="10431">
      <c r="A10431" s="11"/>
    </row>
    <row r="10432">
      <c r="A10432" s="11"/>
    </row>
    <row r="10433">
      <c r="A10433" s="11"/>
    </row>
    <row r="10434">
      <c r="A10434" s="11"/>
    </row>
    <row r="10435">
      <c r="A10435" s="11"/>
    </row>
    <row r="10436">
      <c r="A10436" s="11"/>
    </row>
    <row r="10437">
      <c r="A10437" s="11"/>
    </row>
    <row r="10438">
      <c r="A10438" s="11"/>
    </row>
    <row r="10439">
      <c r="A10439" s="11"/>
    </row>
    <row r="10440">
      <c r="A10440" s="11"/>
    </row>
    <row r="10441">
      <c r="A10441" s="11"/>
    </row>
    <row r="10442">
      <c r="A10442" s="11"/>
    </row>
    <row r="10443">
      <c r="A10443" s="11"/>
    </row>
    <row r="10444">
      <c r="A10444" s="11"/>
    </row>
    <row r="10445">
      <c r="A10445" s="11"/>
    </row>
    <row r="10446">
      <c r="A10446" s="11"/>
    </row>
    <row r="10447">
      <c r="A10447" s="11"/>
    </row>
    <row r="10448">
      <c r="A10448" s="11"/>
    </row>
    <row r="10449">
      <c r="A10449" s="11"/>
    </row>
    <row r="10450">
      <c r="A10450" s="11"/>
    </row>
    <row r="10451">
      <c r="A10451" s="11"/>
    </row>
    <row r="10452">
      <c r="A10452" s="11"/>
    </row>
    <row r="10453">
      <c r="A10453" s="11"/>
    </row>
    <row r="10454">
      <c r="A10454" s="11"/>
    </row>
    <row r="10455">
      <c r="A10455" s="11"/>
    </row>
    <row r="10456">
      <c r="A10456" s="11"/>
    </row>
    <row r="10457">
      <c r="A10457" s="11"/>
    </row>
    <row r="10458">
      <c r="A10458" s="11"/>
    </row>
    <row r="10459">
      <c r="A10459" s="11"/>
    </row>
    <row r="10460">
      <c r="A10460" s="11"/>
    </row>
    <row r="10461">
      <c r="A10461" s="11"/>
    </row>
    <row r="10462">
      <c r="A10462" s="11"/>
    </row>
    <row r="10463">
      <c r="A10463" s="11"/>
    </row>
    <row r="10464">
      <c r="A10464" s="11"/>
    </row>
    <row r="10465">
      <c r="A10465" s="11"/>
    </row>
    <row r="10466">
      <c r="A10466" s="11"/>
    </row>
    <row r="10467">
      <c r="A10467" s="11"/>
    </row>
    <row r="10468">
      <c r="A10468" s="11"/>
    </row>
    <row r="10469">
      <c r="A10469" s="11"/>
    </row>
    <row r="10470">
      <c r="A10470" s="11"/>
    </row>
    <row r="10471">
      <c r="A10471" s="11"/>
    </row>
    <row r="10472">
      <c r="A10472" s="11"/>
    </row>
    <row r="10473">
      <c r="A10473" s="11"/>
    </row>
    <row r="10474">
      <c r="A10474" s="11"/>
    </row>
    <row r="10475">
      <c r="A10475" s="11"/>
    </row>
    <row r="10476">
      <c r="A10476" s="11"/>
    </row>
    <row r="10477">
      <c r="A10477" s="11"/>
    </row>
    <row r="10478">
      <c r="A10478" s="11"/>
    </row>
    <row r="10479">
      <c r="A10479" s="11"/>
    </row>
    <row r="10480">
      <c r="A10480" s="11"/>
    </row>
    <row r="10481">
      <c r="A10481" s="11"/>
    </row>
    <row r="10482">
      <c r="A10482" s="11"/>
    </row>
    <row r="10483">
      <c r="A10483" s="11"/>
    </row>
    <row r="10484">
      <c r="A10484" s="11"/>
    </row>
    <row r="10485">
      <c r="A10485" s="11"/>
    </row>
    <row r="10486">
      <c r="A10486" s="11"/>
    </row>
    <row r="10487">
      <c r="A10487" s="11"/>
    </row>
    <row r="10488">
      <c r="A10488" s="11"/>
    </row>
    <row r="10489">
      <c r="A10489" s="11"/>
    </row>
    <row r="10490">
      <c r="A10490" s="11"/>
    </row>
    <row r="10491">
      <c r="A10491" s="11"/>
    </row>
    <row r="10492">
      <c r="A10492" s="11"/>
    </row>
    <row r="10493">
      <c r="A10493" s="11"/>
    </row>
    <row r="10494">
      <c r="A10494" s="11"/>
    </row>
    <row r="10495">
      <c r="A10495" s="11"/>
    </row>
    <row r="10496">
      <c r="A10496" s="11"/>
    </row>
    <row r="10497">
      <c r="A10497" s="11"/>
    </row>
    <row r="10498">
      <c r="A10498" s="11"/>
    </row>
    <row r="10499">
      <c r="A10499" s="11"/>
    </row>
    <row r="10500">
      <c r="A10500" s="11"/>
    </row>
    <row r="10501">
      <c r="A10501" s="11"/>
    </row>
    <row r="10502">
      <c r="A10502" s="11"/>
    </row>
    <row r="10503">
      <c r="A10503" s="11"/>
    </row>
    <row r="10504">
      <c r="A10504" s="11"/>
    </row>
    <row r="10505">
      <c r="A10505" s="11"/>
    </row>
    <row r="10506">
      <c r="A10506" s="11"/>
    </row>
    <row r="10507">
      <c r="A10507" s="11"/>
    </row>
    <row r="10508">
      <c r="A10508" s="11"/>
    </row>
    <row r="10509">
      <c r="A10509" s="11"/>
    </row>
    <row r="10510">
      <c r="A10510" s="11"/>
    </row>
    <row r="10511">
      <c r="A10511" s="11"/>
    </row>
    <row r="10512">
      <c r="A10512" s="11"/>
    </row>
    <row r="10513">
      <c r="A10513" s="11"/>
    </row>
    <row r="10514">
      <c r="A10514" s="11"/>
    </row>
    <row r="10515">
      <c r="A10515" s="11"/>
    </row>
    <row r="10516">
      <c r="A10516" s="11"/>
    </row>
    <row r="10517">
      <c r="A10517" s="11"/>
    </row>
    <row r="10518">
      <c r="A10518" s="11"/>
    </row>
    <row r="10519">
      <c r="A10519" s="11"/>
    </row>
    <row r="10520">
      <c r="A10520" s="11"/>
    </row>
    <row r="10521">
      <c r="A10521" s="11"/>
    </row>
    <row r="10522">
      <c r="A10522" s="11"/>
    </row>
    <row r="10523">
      <c r="A10523" s="11"/>
    </row>
    <row r="10524">
      <c r="A10524" s="11"/>
    </row>
    <row r="10525">
      <c r="A10525" s="11"/>
    </row>
    <row r="10526">
      <c r="A10526" s="11"/>
    </row>
    <row r="10527">
      <c r="A10527" s="11"/>
    </row>
    <row r="10528">
      <c r="A10528" s="11"/>
    </row>
    <row r="10529">
      <c r="A10529" s="11"/>
    </row>
    <row r="10530">
      <c r="A10530" s="11"/>
    </row>
    <row r="10531">
      <c r="A10531" s="11"/>
    </row>
    <row r="10532">
      <c r="A10532" s="11"/>
    </row>
    <row r="10533">
      <c r="A10533" s="11"/>
    </row>
    <row r="10534">
      <c r="A10534" s="11"/>
    </row>
    <row r="10535">
      <c r="A10535" s="11"/>
    </row>
    <row r="10536">
      <c r="A10536" s="11"/>
    </row>
    <row r="10537">
      <c r="A10537" s="11"/>
    </row>
    <row r="10538">
      <c r="A10538" s="11"/>
    </row>
    <row r="10539">
      <c r="A10539" s="11"/>
    </row>
    <row r="10540">
      <c r="A10540" s="11"/>
    </row>
    <row r="10541">
      <c r="A10541" s="11"/>
    </row>
    <row r="10542">
      <c r="A10542" s="11"/>
    </row>
    <row r="10543">
      <c r="A10543" s="11"/>
    </row>
    <row r="10544">
      <c r="A10544" s="11"/>
    </row>
    <row r="10545">
      <c r="A10545" s="11"/>
    </row>
    <row r="10546">
      <c r="A10546" s="11"/>
    </row>
    <row r="10547">
      <c r="A10547" s="11"/>
    </row>
    <row r="10548">
      <c r="A10548" s="11"/>
    </row>
    <row r="10549">
      <c r="A10549" s="11"/>
    </row>
    <row r="10550">
      <c r="A10550" s="11"/>
    </row>
    <row r="10551">
      <c r="A10551" s="11"/>
    </row>
    <row r="10552">
      <c r="A10552" s="11"/>
    </row>
    <row r="10553">
      <c r="A10553" s="11"/>
    </row>
    <row r="10554">
      <c r="A10554" s="11"/>
    </row>
    <row r="10555">
      <c r="A10555" s="11"/>
    </row>
    <row r="10556">
      <c r="A10556" s="11"/>
    </row>
    <row r="10557">
      <c r="A10557" s="11"/>
    </row>
    <row r="10558">
      <c r="A10558" s="11"/>
    </row>
    <row r="10559">
      <c r="A10559" s="11"/>
    </row>
    <row r="10560">
      <c r="A10560" s="11"/>
    </row>
    <row r="10561">
      <c r="A10561" s="11"/>
    </row>
    <row r="10562">
      <c r="A10562" s="11"/>
    </row>
    <row r="10563">
      <c r="A10563" s="11"/>
    </row>
    <row r="10564">
      <c r="A10564" s="11"/>
    </row>
    <row r="10565">
      <c r="A10565" s="11"/>
    </row>
    <row r="10566">
      <c r="A10566" s="11"/>
    </row>
    <row r="10567">
      <c r="A10567" s="11"/>
    </row>
    <row r="10568">
      <c r="A10568" s="11"/>
    </row>
    <row r="10569">
      <c r="A10569" s="11"/>
    </row>
    <row r="10570">
      <c r="A10570" s="11"/>
    </row>
    <row r="10571">
      <c r="A10571" s="11"/>
    </row>
    <row r="10572">
      <c r="A10572" s="11"/>
    </row>
    <row r="10573">
      <c r="A10573" s="11"/>
    </row>
    <row r="10574">
      <c r="A10574" s="11"/>
    </row>
    <row r="10575">
      <c r="A10575" s="11"/>
    </row>
    <row r="10576">
      <c r="A10576" s="11"/>
    </row>
    <row r="10577">
      <c r="A10577" s="11"/>
    </row>
    <row r="10578">
      <c r="A10578" s="11"/>
    </row>
    <row r="10579">
      <c r="A10579" s="11"/>
    </row>
    <row r="10580">
      <c r="A10580" s="11"/>
    </row>
    <row r="10581">
      <c r="A10581" s="11"/>
    </row>
    <row r="10582">
      <c r="A10582" s="11"/>
    </row>
    <row r="10583">
      <c r="A10583" s="11"/>
    </row>
    <row r="10584">
      <c r="A10584" s="13"/>
    </row>
    <row r="10585">
      <c r="A10585" s="13"/>
    </row>
    <row r="10586">
      <c r="A10586" s="13"/>
    </row>
    <row r="10587">
      <c r="A10587" s="13"/>
    </row>
    <row r="10588">
      <c r="A10588" s="13"/>
    </row>
    <row r="10589">
      <c r="A10589" s="13"/>
    </row>
    <row r="10590">
      <c r="A10590" s="13"/>
    </row>
    <row r="10591">
      <c r="A10591" s="13"/>
    </row>
    <row r="10592">
      <c r="A10592" s="13"/>
    </row>
    <row r="10593">
      <c r="A10593" s="13"/>
    </row>
    <row r="10594">
      <c r="A10594" s="13"/>
    </row>
    <row r="10595">
      <c r="A10595" s="13"/>
    </row>
    <row r="10596">
      <c r="A10596" s="13"/>
    </row>
    <row r="10597">
      <c r="A10597" s="13"/>
    </row>
    <row r="10598">
      <c r="A10598" s="13"/>
    </row>
    <row r="10599">
      <c r="A10599" s="13"/>
    </row>
    <row r="10600">
      <c r="A10600" s="13"/>
    </row>
    <row r="10601">
      <c r="A10601" s="13"/>
    </row>
    <row r="10602">
      <c r="A10602" s="13"/>
    </row>
    <row r="10603">
      <c r="A10603" s="13"/>
    </row>
    <row r="10604">
      <c r="A10604" s="13"/>
    </row>
    <row r="10605">
      <c r="A10605" s="13"/>
    </row>
    <row r="10606">
      <c r="A10606" s="13"/>
    </row>
    <row r="10607">
      <c r="A10607" s="13"/>
    </row>
    <row r="10608">
      <c r="A10608" s="13"/>
    </row>
    <row r="10609">
      <c r="A10609" s="13"/>
    </row>
    <row r="10610">
      <c r="A10610" s="13"/>
    </row>
    <row r="10611">
      <c r="A10611" s="13"/>
    </row>
    <row r="10612">
      <c r="A10612" s="13"/>
    </row>
    <row r="10613">
      <c r="A10613" s="13"/>
    </row>
    <row r="10614">
      <c r="A10614" s="13"/>
    </row>
    <row r="10615">
      <c r="A10615" s="13"/>
    </row>
    <row r="10616">
      <c r="A10616" s="13"/>
    </row>
    <row r="10617">
      <c r="A10617" s="13"/>
    </row>
    <row r="10618">
      <c r="A10618" s="13"/>
    </row>
    <row r="10619">
      <c r="A10619" s="13"/>
    </row>
    <row r="10620">
      <c r="A10620" s="13"/>
    </row>
    <row r="10621">
      <c r="A10621" s="13"/>
    </row>
    <row r="10622">
      <c r="A10622" s="13"/>
    </row>
    <row r="10623">
      <c r="A10623" s="13"/>
    </row>
    <row r="10624">
      <c r="A10624" s="13"/>
    </row>
    <row r="10625">
      <c r="A10625" s="13"/>
    </row>
    <row r="10626">
      <c r="A10626" s="13"/>
    </row>
    <row r="10627">
      <c r="A10627" s="13"/>
    </row>
    <row r="10628">
      <c r="A10628" s="13"/>
    </row>
    <row r="10629">
      <c r="A10629" s="13"/>
    </row>
    <row r="10630">
      <c r="A10630" s="13"/>
    </row>
    <row r="10631">
      <c r="A10631" s="13"/>
    </row>
    <row r="10632">
      <c r="A10632" s="13"/>
    </row>
    <row r="10633">
      <c r="A10633" s="13"/>
    </row>
    <row r="10634">
      <c r="A10634" s="13"/>
    </row>
    <row r="10635">
      <c r="A10635" s="13"/>
    </row>
    <row r="10636">
      <c r="A10636" s="13"/>
    </row>
    <row r="10637">
      <c r="A10637" s="13"/>
    </row>
    <row r="10638">
      <c r="A10638" s="13"/>
    </row>
    <row r="10639">
      <c r="A10639" s="13"/>
    </row>
    <row r="10640">
      <c r="A10640" s="13"/>
    </row>
    <row r="10641">
      <c r="A10641" s="13"/>
    </row>
    <row r="10642">
      <c r="A10642" s="13"/>
    </row>
    <row r="10643">
      <c r="A10643" s="13"/>
    </row>
    <row r="10644">
      <c r="A10644" s="13"/>
    </row>
    <row r="10645">
      <c r="A10645" s="13"/>
    </row>
    <row r="10646">
      <c r="A10646" s="13"/>
    </row>
    <row r="10647">
      <c r="A10647" s="13"/>
    </row>
    <row r="10648">
      <c r="A10648" s="13"/>
    </row>
    <row r="10649">
      <c r="A10649" s="13"/>
    </row>
    <row r="10650">
      <c r="A10650" s="13"/>
    </row>
    <row r="10651">
      <c r="A10651" s="13"/>
    </row>
    <row r="10652">
      <c r="A10652" s="13"/>
    </row>
    <row r="10653">
      <c r="A10653" s="13"/>
    </row>
    <row r="10654">
      <c r="A10654" s="13"/>
    </row>
    <row r="10655">
      <c r="A10655" s="13"/>
    </row>
    <row r="10656">
      <c r="A10656" s="13"/>
    </row>
    <row r="10657">
      <c r="A10657" s="13"/>
    </row>
    <row r="10658">
      <c r="A10658" s="13"/>
    </row>
    <row r="10659">
      <c r="A10659" s="13"/>
    </row>
    <row r="10660">
      <c r="A10660" s="13"/>
    </row>
    <row r="10661">
      <c r="A10661" s="13"/>
    </row>
    <row r="10662">
      <c r="A10662" s="13"/>
    </row>
    <row r="10663">
      <c r="A10663" s="13"/>
    </row>
    <row r="10664">
      <c r="A10664" s="13"/>
    </row>
    <row r="10665">
      <c r="A10665" s="13"/>
    </row>
    <row r="10666">
      <c r="A10666" s="13"/>
    </row>
    <row r="10667">
      <c r="A10667" s="13"/>
    </row>
    <row r="10668">
      <c r="A10668" s="13"/>
    </row>
    <row r="10669">
      <c r="A10669" s="13"/>
    </row>
    <row r="10670">
      <c r="A10670" s="13"/>
    </row>
    <row r="10671">
      <c r="A10671" s="13"/>
    </row>
    <row r="10672">
      <c r="A10672" s="13"/>
    </row>
    <row r="10673">
      <c r="A10673" s="13"/>
    </row>
    <row r="10674">
      <c r="A10674" s="13"/>
    </row>
    <row r="10675">
      <c r="A10675" s="13"/>
    </row>
    <row r="10676">
      <c r="A10676" s="13"/>
    </row>
    <row r="10677">
      <c r="A10677" s="13"/>
    </row>
    <row r="10678">
      <c r="A10678" s="13"/>
    </row>
    <row r="10679">
      <c r="A10679" s="13"/>
    </row>
    <row r="10680">
      <c r="A10680" s="13"/>
    </row>
    <row r="10681">
      <c r="A10681" s="13"/>
    </row>
    <row r="10682">
      <c r="A10682" s="13"/>
    </row>
    <row r="10683">
      <c r="A10683" s="13"/>
    </row>
    <row r="10684">
      <c r="A10684" s="13"/>
    </row>
    <row r="10685">
      <c r="A10685" s="13"/>
    </row>
    <row r="10686">
      <c r="A10686" s="13"/>
    </row>
    <row r="10687">
      <c r="A10687" s="13"/>
    </row>
    <row r="10688">
      <c r="A10688" s="13"/>
    </row>
    <row r="10689">
      <c r="A10689" s="13"/>
    </row>
    <row r="10690">
      <c r="A10690" s="13"/>
    </row>
    <row r="10691">
      <c r="A10691" s="13"/>
    </row>
    <row r="10692">
      <c r="A10692" s="13"/>
    </row>
    <row r="10693">
      <c r="A10693" s="13"/>
    </row>
    <row r="10694">
      <c r="A10694" s="13"/>
    </row>
    <row r="10695">
      <c r="A10695" s="13"/>
    </row>
    <row r="10696">
      <c r="A10696" s="13"/>
    </row>
    <row r="10697">
      <c r="A10697" s="13"/>
    </row>
    <row r="10698">
      <c r="A10698" s="13"/>
    </row>
    <row r="10699">
      <c r="A10699" s="13"/>
    </row>
    <row r="10700">
      <c r="A10700" s="13"/>
    </row>
    <row r="10701">
      <c r="A10701" s="13"/>
    </row>
    <row r="10702">
      <c r="A10702" s="13"/>
    </row>
    <row r="10703">
      <c r="A10703" s="13"/>
    </row>
    <row r="10704">
      <c r="A10704" s="13"/>
    </row>
    <row r="10705">
      <c r="A10705" s="13"/>
    </row>
    <row r="10706">
      <c r="A10706" s="13"/>
    </row>
    <row r="10707">
      <c r="A10707" s="13"/>
    </row>
    <row r="10708">
      <c r="A10708" s="13"/>
    </row>
    <row r="10709">
      <c r="A10709" s="13"/>
    </row>
    <row r="10710">
      <c r="A10710" s="13"/>
    </row>
    <row r="10711">
      <c r="A10711" s="13"/>
    </row>
    <row r="10712">
      <c r="A10712" s="13"/>
    </row>
    <row r="10713">
      <c r="A10713" s="13"/>
    </row>
    <row r="10714">
      <c r="A10714" s="13"/>
    </row>
    <row r="10715">
      <c r="A10715" s="13"/>
    </row>
    <row r="10716">
      <c r="A10716" s="13"/>
    </row>
    <row r="10717">
      <c r="A10717" s="13"/>
    </row>
    <row r="10718">
      <c r="A10718" s="13"/>
    </row>
    <row r="10719">
      <c r="A10719" s="13"/>
    </row>
    <row r="10720">
      <c r="A10720" s="13"/>
    </row>
    <row r="10721">
      <c r="A10721" s="13"/>
    </row>
    <row r="10722">
      <c r="A10722" s="13"/>
    </row>
    <row r="10723">
      <c r="A10723" s="13"/>
    </row>
    <row r="10724">
      <c r="A10724" s="13"/>
    </row>
    <row r="10725">
      <c r="A10725" s="13"/>
    </row>
    <row r="10726">
      <c r="A10726" s="13"/>
    </row>
    <row r="10727">
      <c r="A10727" s="13"/>
    </row>
    <row r="10728">
      <c r="A10728" s="13"/>
    </row>
    <row r="10729">
      <c r="A10729" s="13"/>
    </row>
    <row r="10730">
      <c r="A10730" s="13"/>
    </row>
    <row r="10731">
      <c r="A10731" s="13"/>
    </row>
    <row r="10732">
      <c r="A10732" s="13"/>
    </row>
    <row r="10733">
      <c r="A10733" s="13"/>
    </row>
    <row r="10734">
      <c r="A10734" s="13"/>
    </row>
    <row r="10735">
      <c r="A10735" s="13"/>
    </row>
    <row r="10736">
      <c r="A10736" s="13"/>
    </row>
    <row r="10737">
      <c r="A10737" s="13"/>
    </row>
    <row r="10738">
      <c r="A10738" s="13"/>
    </row>
    <row r="10739">
      <c r="A10739" s="13"/>
    </row>
    <row r="10740">
      <c r="A10740" s="13"/>
    </row>
    <row r="10741">
      <c r="A10741" s="13"/>
    </row>
    <row r="10742">
      <c r="A10742" s="13"/>
    </row>
    <row r="10743">
      <c r="A10743" s="13"/>
    </row>
    <row r="10744">
      <c r="A10744" s="13"/>
    </row>
    <row r="10745">
      <c r="A10745" s="13"/>
    </row>
    <row r="10746">
      <c r="A10746" s="13"/>
    </row>
    <row r="10747">
      <c r="A10747" s="13"/>
    </row>
    <row r="10748">
      <c r="A10748" s="13"/>
    </row>
    <row r="10749">
      <c r="A10749" s="13"/>
    </row>
    <row r="10750">
      <c r="A10750" s="13"/>
    </row>
    <row r="10751">
      <c r="A10751" s="13"/>
    </row>
    <row r="10752">
      <c r="A10752" s="13"/>
    </row>
    <row r="10753">
      <c r="A10753" s="13"/>
    </row>
    <row r="10754">
      <c r="A10754" s="13"/>
    </row>
    <row r="10755">
      <c r="A10755" s="13"/>
    </row>
    <row r="10756">
      <c r="A10756" s="13"/>
    </row>
    <row r="10757">
      <c r="A10757" s="13"/>
    </row>
    <row r="10758">
      <c r="A10758" s="13"/>
    </row>
    <row r="10759">
      <c r="A10759" s="13"/>
    </row>
    <row r="10760">
      <c r="A10760" s="13"/>
    </row>
    <row r="10761">
      <c r="A10761" s="13"/>
    </row>
    <row r="10762">
      <c r="A10762" s="13"/>
    </row>
    <row r="10763">
      <c r="A10763" s="13"/>
    </row>
    <row r="10764">
      <c r="A10764" s="13"/>
    </row>
    <row r="10765">
      <c r="A10765" s="13"/>
    </row>
    <row r="10766">
      <c r="A10766" s="13"/>
    </row>
    <row r="10767">
      <c r="A10767" s="13"/>
    </row>
    <row r="10768">
      <c r="A10768" s="13"/>
    </row>
    <row r="10769">
      <c r="A10769" s="13"/>
    </row>
    <row r="10770">
      <c r="A10770" s="13"/>
    </row>
    <row r="10771">
      <c r="A10771" s="13"/>
    </row>
    <row r="10772">
      <c r="A10772" s="13"/>
    </row>
    <row r="10773">
      <c r="A10773" s="13"/>
    </row>
    <row r="10774">
      <c r="A10774" s="13"/>
    </row>
    <row r="10775">
      <c r="A10775" s="13"/>
    </row>
    <row r="10776">
      <c r="A10776" s="13"/>
    </row>
    <row r="10777">
      <c r="A10777" s="13"/>
    </row>
    <row r="10778">
      <c r="A10778" s="13"/>
    </row>
    <row r="10779">
      <c r="A10779" s="13"/>
    </row>
    <row r="10780">
      <c r="A10780" s="13"/>
    </row>
    <row r="10781">
      <c r="A10781" s="13"/>
    </row>
    <row r="10782">
      <c r="A10782" s="13"/>
    </row>
    <row r="10783">
      <c r="A10783" s="13"/>
    </row>
    <row r="10784">
      <c r="A10784" s="13"/>
    </row>
    <row r="10785">
      <c r="A10785" s="13"/>
    </row>
    <row r="10786">
      <c r="A10786" s="13"/>
    </row>
    <row r="10787">
      <c r="A10787" s="13"/>
    </row>
    <row r="10788">
      <c r="A10788" s="13"/>
    </row>
    <row r="10789">
      <c r="A10789" s="13"/>
    </row>
    <row r="10790">
      <c r="A10790" s="13"/>
    </row>
    <row r="10791">
      <c r="A10791" s="13"/>
    </row>
    <row r="10792">
      <c r="A10792" s="13"/>
    </row>
    <row r="10793">
      <c r="A10793" s="13"/>
    </row>
    <row r="10794">
      <c r="A10794" s="13"/>
    </row>
    <row r="10795">
      <c r="A10795" s="13"/>
    </row>
    <row r="10796">
      <c r="A10796" s="13"/>
    </row>
    <row r="10797">
      <c r="A10797" s="13"/>
    </row>
    <row r="10798">
      <c r="A10798" s="13"/>
    </row>
    <row r="10799">
      <c r="A10799" s="13"/>
    </row>
    <row r="10800">
      <c r="A10800" s="13"/>
    </row>
    <row r="10801">
      <c r="A10801" s="13"/>
    </row>
    <row r="10802">
      <c r="A10802" s="13"/>
    </row>
    <row r="10803">
      <c r="A10803" s="13"/>
    </row>
    <row r="10804">
      <c r="A10804" s="13"/>
    </row>
    <row r="10805">
      <c r="A10805" s="13"/>
    </row>
    <row r="10806">
      <c r="A10806" s="13"/>
    </row>
    <row r="10807">
      <c r="A10807" s="13"/>
    </row>
    <row r="10808">
      <c r="A10808" s="13"/>
    </row>
    <row r="10809">
      <c r="A10809" s="13"/>
    </row>
    <row r="10810">
      <c r="A10810" s="13"/>
    </row>
    <row r="10811">
      <c r="A10811" s="13"/>
    </row>
    <row r="10812">
      <c r="A10812" s="13"/>
    </row>
    <row r="10813">
      <c r="A10813" s="13"/>
    </row>
    <row r="10814">
      <c r="A10814" s="13"/>
    </row>
    <row r="10815">
      <c r="A10815" s="13"/>
    </row>
    <row r="10816">
      <c r="A10816" s="13"/>
    </row>
    <row r="10817">
      <c r="A10817" s="13"/>
    </row>
    <row r="10818">
      <c r="A10818" s="13"/>
    </row>
    <row r="10819">
      <c r="A10819" s="13"/>
    </row>
    <row r="10820">
      <c r="A10820" s="13"/>
    </row>
    <row r="10821">
      <c r="A10821" s="13"/>
    </row>
    <row r="10822">
      <c r="A10822" s="13"/>
    </row>
    <row r="10823">
      <c r="A10823" s="13"/>
    </row>
    <row r="10824">
      <c r="A10824" s="13"/>
    </row>
    <row r="10825">
      <c r="A10825" s="13"/>
    </row>
    <row r="10826">
      <c r="A10826" s="13"/>
    </row>
    <row r="10827">
      <c r="A10827" s="13"/>
    </row>
    <row r="10828">
      <c r="A10828" s="13"/>
    </row>
    <row r="10829">
      <c r="A10829" s="13"/>
    </row>
    <row r="10830">
      <c r="A10830" s="13"/>
    </row>
    <row r="10831">
      <c r="A10831" s="13"/>
    </row>
    <row r="10832">
      <c r="A10832" s="13"/>
    </row>
    <row r="10833">
      <c r="A10833" s="13"/>
    </row>
    <row r="10834">
      <c r="A10834" s="13"/>
    </row>
    <row r="10835">
      <c r="A10835" s="13"/>
    </row>
    <row r="10836">
      <c r="A10836" s="13"/>
    </row>
    <row r="10837">
      <c r="A10837" s="13"/>
    </row>
    <row r="10838">
      <c r="A10838" s="13"/>
    </row>
    <row r="10839">
      <c r="A10839" s="13"/>
    </row>
    <row r="10840">
      <c r="A10840" s="13"/>
    </row>
    <row r="10841">
      <c r="A10841" s="13"/>
    </row>
    <row r="10842">
      <c r="A10842" s="13"/>
    </row>
    <row r="10843">
      <c r="A10843" s="13"/>
    </row>
    <row r="10844">
      <c r="A10844" s="13"/>
    </row>
    <row r="10845">
      <c r="A10845" s="13"/>
    </row>
    <row r="10846">
      <c r="A10846" s="13"/>
    </row>
    <row r="10847">
      <c r="A10847" s="13"/>
    </row>
    <row r="10848">
      <c r="A10848" s="13"/>
    </row>
    <row r="10849">
      <c r="A10849" s="13"/>
    </row>
    <row r="10850">
      <c r="A10850" s="13"/>
    </row>
    <row r="10851">
      <c r="A10851" s="13"/>
    </row>
    <row r="10852">
      <c r="A10852" s="13"/>
    </row>
    <row r="10853">
      <c r="A10853" s="13"/>
    </row>
    <row r="10854">
      <c r="A10854" s="13"/>
    </row>
    <row r="10855">
      <c r="A10855" s="13"/>
    </row>
    <row r="10856">
      <c r="A10856" s="13"/>
    </row>
    <row r="10857">
      <c r="A10857" s="13"/>
    </row>
    <row r="10858">
      <c r="A10858" s="13"/>
    </row>
    <row r="10859">
      <c r="A10859" s="13"/>
    </row>
    <row r="10860">
      <c r="A10860" s="13"/>
    </row>
    <row r="10861">
      <c r="A10861" s="13"/>
    </row>
    <row r="10862">
      <c r="A10862" s="13"/>
    </row>
    <row r="10863">
      <c r="A10863" s="13"/>
    </row>
    <row r="10864">
      <c r="A10864" s="13"/>
    </row>
    <row r="10865">
      <c r="A10865" s="13"/>
    </row>
    <row r="10866">
      <c r="A10866" s="13"/>
    </row>
    <row r="10867">
      <c r="A10867" s="13"/>
    </row>
    <row r="10868">
      <c r="A10868" s="13"/>
    </row>
    <row r="10869">
      <c r="A10869" s="13"/>
    </row>
    <row r="10870">
      <c r="A10870" s="13"/>
    </row>
    <row r="10871">
      <c r="A10871" s="13"/>
    </row>
    <row r="10872">
      <c r="A10872" s="13"/>
    </row>
    <row r="10873">
      <c r="A10873" s="13"/>
    </row>
    <row r="10874">
      <c r="A10874" s="13"/>
    </row>
    <row r="10875">
      <c r="A10875" s="13"/>
    </row>
    <row r="10876">
      <c r="A10876" s="13"/>
    </row>
    <row r="10877">
      <c r="A10877" s="13"/>
    </row>
    <row r="10878">
      <c r="A10878" s="13"/>
    </row>
    <row r="10879">
      <c r="A10879" s="13"/>
    </row>
    <row r="10880">
      <c r="A10880" s="13"/>
    </row>
    <row r="10881">
      <c r="A10881" s="13"/>
    </row>
    <row r="10882">
      <c r="A10882" s="13"/>
    </row>
    <row r="10883">
      <c r="A10883" s="13"/>
    </row>
    <row r="10884">
      <c r="A10884" s="13"/>
    </row>
    <row r="10885">
      <c r="A10885" s="13"/>
    </row>
    <row r="10886">
      <c r="A10886" s="13"/>
    </row>
    <row r="10887">
      <c r="A10887" s="13"/>
    </row>
    <row r="10888">
      <c r="A10888" s="13"/>
    </row>
    <row r="10889">
      <c r="A10889" s="13"/>
    </row>
    <row r="10890">
      <c r="A10890" s="13"/>
    </row>
    <row r="10891">
      <c r="A10891" s="13"/>
    </row>
    <row r="10892">
      <c r="A10892" s="13"/>
    </row>
    <row r="10893">
      <c r="A10893" s="13"/>
    </row>
    <row r="10894">
      <c r="A10894" s="13"/>
    </row>
    <row r="10895">
      <c r="A10895" s="13"/>
    </row>
    <row r="10896">
      <c r="A10896" s="13"/>
    </row>
    <row r="10897">
      <c r="A10897" s="13"/>
    </row>
    <row r="10898">
      <c r="A10898" s="13"/>
    </row>
    <row r="10899">
      <c r="A10899" s="13"/>
    </row>
    <row r="10900">
      <c r="A10900" s="13"/>
    </row>
    <row r="10901">
      <c r="A10901" s="13"/>
    </row>
    <row r="10902">
      <c r="A10902" s="13"/>
    </row>
    <row r="10903">
      <c r="A10903" s="13"/>
    </row>
    <row r="10904">
      <c r="A10904" s="13"/>
    </row>
    <row r="10905">
      <c r="A10905" s="13"/>
    </row>
    <row r="10906">
      <c r="A10906" s="13"/>
    </row>
    <row r="10907">
      <c r="A10907" s="13"/>
    </row>
    <row r="10908">
      <c r="A10908" s="13"/>
    </row>
    <row r="10909">
      <c r="A10909" s="13"/>
    </row>
    <row r="10910">
      <c r="A10910" s="13"/>
    </row>
    <row r="10911">
      <c r="A10911" s="13"/>
    </row>
    <row r="10912">
      <c r="A10912" s="13"/>
    </row>
    <row r="10913">
      <c r="A10913" s="13"/>
    </row>
    <row r="10914">
      <c r="A10914" s="13"/>
    </row>
    <row r="10915">
      <c r="A10915" s="13"/>
    </row>
    <row r="10916">
      <c r="A10916" s="13"/>
    </row>
    <row r="10917">
      <c r="A10917" s="13"/>
    </row>
    <row r="10918">
      <c r="A10918" s="13"/>
    </row>
    <row r="10919">
      <c r="A10919" s="13"/>
    </row>
    <row r="10920">
      <c r="A10920" s="13"/>
    </row>
    <row r="10921">
      <c r="A10921" s="13"/>
    </row>
    <row r="10922">
      <c r="A10922" s="13"/>
    </row>
    <row r="10923">
      <c r="A10923" s="13"/>
    </row>
    <row r="10924">
      <c r="A10924" s="13"/>
    </row>
    <row r="10925">
      <c r="A10925" s="13"/>
    </row>
    <row r="10926">
      <c r="A10926" s="13"/>
    </row>
    <row r="10927">
      <c r="A10927" s="13"/>
    </row>
    <row r="10928">
      <c r="A10928" s="13"/>
    </row>
    <row r="10929">
      <c r="A10929" s="13"/>
    </row>
    <row r="10930">
      <c r="A10930" s="13"/>
    </row>
    <row r="10931">
      <c r="A10931" s="13"/>
    </row>
    <row r="10932">
      <c r="A10932" s="13"/>
    </row>
    <row r="10933">
      <c r="A10933" s="13"/>
    </row>
    <row r="10934">
      <c r="A10934" s="13"/>
    </row>
    <row r="10935">
      <c r="A10935" s="13"/>
    </row>
    <row r="10936">
      <c r="A10936" s="13"/>
    </row>
    <row r="10937">
      <c r="A10937" s="13"/>
    </row>
    <row r="10938">
      <c r="A10938" s="13"/>
    </row>
    <row r="10939">
      <c r="A10939" s="13"/>
    </row>
    <row r="10940">
      <c r="A10940" s="13"/>
    </row>
    <row r="10941">
      <c r="A10941" s="13"/>
    </row>
    <row r="10942">
      <c r="A10942" s="13"/>
    </row>
    <row r="10943">
      <c r="A10943" s="13"/>
    </row>
    <row r="10944">
      <c r="A10944" s="13"/>
    </row>
    <row r="10945">
      <c r="A10945" s="13"/>
    </row>
    <row r="10946">
      <c r="A10946" s="13"/>
    </row>
    <row r="10947">
      <c r="A10947" s="13"/>
    </row>
    <row r="10948">
      <c r="A10948" s="13"/>
    </row>
    <row r="10949">
      <c r="A10949" s="13"/>
    </row>
    <row r="10950">
      <c r="A10950" s="13"/>
    </row>
    <row r="10951">
      <c r="A10951" s="13"/>
    </row>
    <row r="10952">
      <c r="A10952" s="13"/>
    </row>
    <row r="10953">
      <c r="A10953" s="13"/>
    </row>
    <row r="10954">
      <c r="A10954" s="13"/>
    </row>
    <row r="10955">
      <c r="A10955" s="13"/>
    </row>
    <row r="10956">
      <c r="A10956" s="13"/>
    </row>
    <row r="10957">
      <c r="A10957" s="13"/>
    </row>
    <row r="10958">
      <c r="A10958" s="13"/>
    </row>
    <row r="10959">
      <c r="A10959" s="13"/>
    </row>
    <row r="10960">
      <c r="A10960" s="13"/>
    </row>
    <row r="10961">
      <c r="A10961" s="13"/>
    </row>
    <row r="10962">
      <c r="A10962" s="13"/>
    </row>
    <row r="10963">
      <c r="A10963" s="13"/>
    </row>
    <row r="10964">
      <c r="A10964" s="13"/>
    </row>
    <row r="10965">
      <c r="A10965" s="13"/>
    </row>
    <row r="10966">
      <c r="A10966" s="13"/>
    </row>
    <row r="10967">
      <c r="A10967" s="13"/>
    </row>
    <row r="10968">
      <c r="A10968" s="13"/>
    </row>
    <row r="10969">
      <c r="A10969" s="13"/>
    </row>
    <row r="10970">
      <c r="A10970" s="13"/>
    </row>
    <row r="10971">
      <c r="A10971" s="13"/>
    </row>
    <row r="10972">
      <c r="A10972" s="13"/>
    </row>
    <row r="10973">
      <c r="A10973" s="13"/>
    </row>
    <row r="10974">
      <c r="A10974" s="13"/>
    </row>
    <row r="10975">
      <c r="A10975" s="13"/>
    </row>
    <row r="10976">
      <c r="A10976" s="13"/>
    </row>
    <row r="10977">
      <c r="A10977" s="13"/>
    </row>
    <row r="10978">
      <c r="A10978" s="13"/>
    </row>
    <row r="10979">
      <c r="A10979" s="13"/>
    </row>
    <row r="10980">
      <c r="A10980" s="13"/>
    </row>
    <row r="10981">
      <c r="A10981" s="13"/>
    </row>
    <row r="10982">
      <c r="A10982" s="13"/>
    </row>
    <row r="10983">
      <c r="A10983" s="13"/>
    </row>
    <row r="10984">
      <c r="A10984" s="13"/>
    </row>
    <row r="10985">
      <c r="A10985" s="13"/>
    </row>
    <row r="10986">
      <c r="A10986" s="13"/>
    </row>
    <row r="10987">
      <c r="A10987" s="13"/>
    </row>
    <row r="10988">
      <c r="A10988" s="13"/>
    </row>
    <row r="10989">
      <c r="A10989" s="13"/>
    </row>
    <row r="10990">
      <c r="A10990" s="13"/>
    </row>
    <row r="10991">
      <c r="A10991" s="13"/>
    </row>
    <row r="10992">
      <c r="A10992" s="13"/>
    </row>
    <row r="10993">
      <c r="A10993" s="13"/>
    </row>
    <row r="10994">
      <c r="A10994" s="13"/>
    </row>
    <row r="10995">
      <c r="A10995" s="13"/>
    </row>
    <row r="10996">
      <c r="A10996" s="13"/>
    </row>
    <row r="10997">
      <c r="A10997" s="13"/>
    </row>
    <row r="10998">
      <c r="A10998" s="13"/>
    </row>
    <row r="10999">
      <c r="A10999" s="13"/>
    </row>
    <row r="11000">
      <c r="A11000" s="13"/>
    </row>
    <row r="11001">
      <c r="A11001" s="13"/>
    </row>
    <row r="11002">
      <c r="A11002" s="13"/>
    </row>
    <row r="11003">
      <c r="A11003" s="13"/>
    </row>
    <row r="11004">
      <c r="A11004" s="13"/>
    </row>
    <row r="11005">
      <c r="A11005" s="13"/>
    </row>
    <row r="11006">
      <c r="A11006" s="13"/>
    </row>
    <row r="11007">
      <c r="A11007" s="13"/>
    </row>
    <row r="11008">
      <c r="A11008" s="13"/>
    </row>
    <row r="11009">
      <c r="A11009" s="13"/>
    </row>
    <row r="11010">
      <c r="A11010" s="13"/>
    </row>
    <row r="11011">
      <c r="A11011" s="13"/>
    </row>
    <row r="11012">
      <c r="A11012" s="13"/>
    </row>
    <row r="11013">
      <c r="A11013" s="13"/>
    </row>
    <row r="11014">
      <c r="A11014" s="13"/>
    </row>
    <row r="11015">
      <c r="A11015" s="13"/>
    </row>
    <row r="11016">
      <c r="A11016" s="13"/>
    </row>
    <row r="11017">
      <c r="A11017" s="13"/>
    </row>
    <row r="11018">
      <c r="A11018" s="13"/>
    </row>
    <row r="11019">
      <c r="A11019" s="13"/>
    </row>
    <row r="11020">
      <c r="A11020" s="13"/>
    </row>
    <row r="11021">
      <c r="A11021" s="13"/>
    </row>
    <row r="11022">
      <c r="A11022" s="13"/>
    </row>
    <row r="11023">
      <c r="A11023" s="13"/>
    </row>
    <row r="11024">
      <c r="A11024" s="13"/>
    </row>
    <row r="11025">
      <c r="A11025" s="13"/>
    </row>
    <row r="11026">
      <c r="A11026" s="13"/>
    </row>
    <row r="11027">
      <c r="A11027" s="13"/>
    </row>
    <row r="11028">
      <c r="A11028" s="13"/>
    </row>
    <row r="11029">
      <c r="A11029" s="13"/>
    </row>
    <row r="11030">
      <c r="A11030" s="13"/>
    </row>
    <row r="11031">
      <c r="A11031" s="13"/>
    </row>
    <row r="11032">
      <c r="A11032" s="13"/>
    </row>
    <row r="11033">
      <c r="A11033" s="13"/>
    </row>
    <row r="11034">
      <c r="A11034" s="13"/>
    </row>
    <row r="11035">
      <c r="A11035" s="13"/>
    </row>
    <row r="11036">
      <c r="A11036" s="13"/>
    </row>
    <row r="11037">
      <c r="A11037" s="13"/>
    </row>
    <row r="11038">
      <c r="A11038" s="13"/>
    </row>
    <row r="11039">
      <c r="A11039" s="13"/>
    </row>
    <row r="11040">
      <c r="A11040" s="13"/>
    </row>
    <row r="11041">
      <c r="A11041" s="13"/>
    </row>
    <row r="11042">
      <c r="A11042" s="13"/>
    </row>
    <row r="11043">
      <c r="A11043" s="13"/>
    </row>
    <row r="11044">
      <c r="A11044" s="13"/>
    </row>
    <row r="11045">
      <c r="A11045" s="13"/>
    </row>
    <row r="11046">
      <c r="A11046" s="13"/>
    </row>
    <row r="11047">
      <c r="A11047" s="13"/>
    </row>
    <row r="11048">
      <c r="A11048" s="13"/>
    </row>
    <row r="11049">
      <c r="A11049" s="13"/>
    </row>
    <row r="11050">
      <c r="A11050" s="13"/>
    </row>
    <row r="11051">
      <c r="A11051" s="13"/>
    </row>
    <row r="11052">
      <c r="A11052" s="13"/>
    </row>
    <row r="11053">
      <c r="A11053" s="13"/>
    </row>
    <row r="11054">
      <c r="A11054" s="13"/>
    </row>
    <row r="11055">
      <c r="A11055" s="13"/>
    </row>
    <row r="11056">
      <c r="A11056" s="13"/>
    </row>
    <row r="11057">
      <c r="A11057" s="13"/>
    </row>
    <row r="11058">
      <c r="A11058" s="13"/>
    </row>
    <row r="11059">
      <c r="A11059" s="13"/>
    </row>
    <row r="11060">
      <c r="A11060" s="13"/>
    </row>
    <row r="11061">
      <c r="A11061" s="13"/>
    </row>
    <row r="11062">
      <c r="A11062" s="13"/>
    </row>
    <row r="11063">
      <c r="A11063" s="13"/>
    </row>
    <row r="11064">
      <c r="A11064" s="13"/>
    </row>
    <row r="11065">
      <c r="A11065" s="13"/>
    </row>
    <row r="11066">
      <c r="A11066" s="13"/>
    </row>
    <row r="11067">
      <c r="A11067" s="13"/>
    </row>
    <row r="11068">
      <c r="A11068" s="13"/>
    </row>
    <row r="11069">
      <c r="A11069" s="13"/>
    </row>
    <row r="11070">
      <c r="A11070" s="13"/>
    </row>
    <row r="11071">
      <c r="A11071" s="13"/>
    </row>
    <row r="11072">
      <c r="A11072" s="13"/>
    </row>
    <row r="11073">
      <c r="A11073" s="13"/>
    </row>
    <row r="11074">
      <c r="A11074" s="13"/>
    </row>
    <row r="11075">
      <c r="A11075" s="13"/>
    </row>
    <row r="11076">
      <c r="A11076" s="13"/>
    </row>
    <row r="11077">
      <c r="A11077" s="13"/>
    </row>
    <row r="11078">
      <c r="A11078" s="13"/>
    </row>
    <row r="11079">
      <c r="A11079" s="13"/>
    </row>
    <row r="11080">
      <c r="A11080" s="13"/>
    </row>
    <row r="11081">
      <c r="A11081" s="13"/>
    </row>
    <row r="11082">
      <c r="A11082" s="13"/>
    </row>
    <row r="11083">
      <c r="A11083" s="13"/>
    </row>
    <row r="11084">
      <c r="A11084" s="13"/>
    </row>
    <row r="11085">
      <c r="A11085" s="13"/>
    </row>
    <row r="11086">
      <c r="A11086" s="13"/>
    </row>
    <row r="11087">
      <c r="A11087" s="13"/>
    </row>
    <row r="11088">
      <c r="A11088" s="13"/>
    </row>
    <row r="11089">
      <c r="A11089" s="13"/>
    </row>
    <row r="11090">
      <c r="A11090" s="13"/>
    </row>
    <row r="11091">
      <c r="A11091" s="13"/>
    </row>
    <row r="11092">
      <c r="A11092" s="13"/>
    </row>
    <row r="11093">
      <c r="A11093" s="13"/>
    </row>
    <row r="11094">
      <c r="A11094" s="13"/>
    </row>
    <row r="11095">
      <c r="A11095" s="13"/>
    </row>
    <row r="11096">
      <c r="A11096" s="13"/>
    </row>
    <row r="11097">
      <c r="A11097" s="13"/>
    </row>
    <row r="11098">
      <c r="A11098" s="13"/>
    </row>
    <row r="11099">
      <c r="A11099" s="13"/>
    </row>
    <row r="11100">
      <c r="A11100" s="13"/>
    </row>
    <row r="11101">
      <c r="A11101" s="13"/>
    </row>
    <row r="11102">
      <c r="A11102" s="13"/>
    </row>
    <row r="11103">
      <c r="A11103" s="13"/>
    </row>
    <row r="11104">
      <c r="A11104" s="13"/>
    </row>
    <row r="11105">
      <c r="A11105" s="13"/>
    </row>
    <row r="11106">
      <c r="A11106" s="13"/>
    </row>
    <row r="11107">
      <c r="A11107" s="13"/>
    </row>
    <row r="11108">
      <c r="A11108" s="13"/>
    </row>
    <row r="11109">
      <c r="A11109" s="13"/>
    </row>
    <row r="11110">
      <c r="A11110" s="13"/>
    </row>
    <row r="11111">
      <c r="A11111" s="13"/>
    </row>
    <row r="11112">
      <c r="A11112" s="13"/>
    </row>
    <row r="11113">
      <c r="A11113" s="13"/>
    </row>
    <row r="11114">
      <c r="A11114" s="13"/>
    </row>
    <row r="11115">
      <c r="A11115" s="13"/>
    </row>
    <row r="11116">
      <c r="A11116" s="13"/>
    </row>
    <row r="11117">
      <c r="A11117" s="13"/>
    </row>
    <row r="11118">
      <c r="A11118" s="13"/>
    </row>
    <row r="11119">
      <c r="A11119" s="13"/>
    </row>
    <row r="11120">
      <c r="A11120" s="13"/>
    </row>
    <row r="11121">
      <c r="A11121" s="13"/>
    </row>
    <row r="11122">
      <c r="A11122" s="13"/>
    </row>
    <row r="11123">
      <c r="A11123" s="13"/>
    </row>
    <row r="11124">
      <c r="A11124" s="13"/>
    </row>
    <row r="11125">
      <c r="A11125" s="13"/>
    </row>
    <row r="11126">
      <c r="A11126" s="13"/>
    </row>
    <row r="11127">
      <c r="A11127" s="13"/>
    </row>
    <row r="11128">
      <c r="A11128" s="13"/>
    </row>
    <row r="11129">
      <c r="A11129" s="13"/>
    </row>
    <row r="11130">
      <c r="A11130" s="13"/>
    </row>
    <row r="11131">
      <c r="A11131" s="13"/>
    </row>
    <row r="11132">
      <c r="A11132" s="13"/>
    </row>
    <row r="11133">
      <c r="A11133" s="13"/>
    </row>
    <row r="11134">
      <c r="A11134" s="13"/>
    </row>
    <row r="11135">
      <c r="A11135" s="13"/>
    </row>
    <row r="11136">
      <c r="A11136" s="13"/>
    </row>
    <row r="11137">
      <c r="A11137" s="13"/>
    </row>
    <row r="11138">
      <c r="A11138" s="13"/>
    </row>
    <row r="11139">
      <c r="A11139" s="13"/>
    </row>
    <row r="11140">
      <c r="A11140" s="13"/>
    </row>
    <row r="11141">
      <c r="A11141" s="13"/>
    </row>
    <row r="11142">
      <c r="A11142" s="13"/>
    </row>
    <row r="11143">
      <c r="A11143" s="13"/>
    </row>
    <row r="11144">
      <c r="A11144" s="13"/>
    </row>
    <row r="11145">
      <c r="A11145" s="13"/>
    </row>
    <row r="11146">
      <c r="A11146" s="13"/>
    </row>
    <row r="11147">
      <c r="A11147" s="13"/>
    </row>
    <row r="11148">
      <c r="A11148" s="13"/>
    </row>
    <row r="11149">
      <c r="A11149" s="13"/>
    </row>
    <row r="11150">
      <c r="A11150" s="13"/>
    </row>
    <row r="11151">
      <c r="A11151" s="13"/>
    </row>
    <row r="11152">
      <c r="A11152" s="13"/>
    </row>
    <row r="11153">
      <c r="A11153" s="13"/>
    </row>
    <row r="11154">
      <c r="A11154" s="13"/>
    </row>
    <row r="11155">
      <c r="A11155" s="13"/>
    </row>
    <row r="11156">
      <c r="A11156" s="13"/>
    </row>
    <row r="11157">
      <c r="A11157" s="13"/>
    </row>
    <row r="11158">
      <c r="A11158" s="13"/>
    </row>
    <row r="11159">
      <c r="A11159" s="13"/>
    </row>
    <row r="11160">
      <c r="A11160" s="13"/>
    </row>
    <row r="11161">
      <c r="A11161" s="13"/>
    </row>
    <row r="11162">
      <c r="A11162" s="13"/>
    </row>
    <row r="11163">
      <c r="A11163" s="13"/>
    </row>
    <row r="11164">
      <c r="A11164" s="13"/>
    </row>
    <row r="11165">
      <c r="A11165" s="13"/>
    </row>
    <row r="11166">
      <c r="A11166" s="13"/>
    </row>
    <row r="11167">
      <c r="A11167" s="13"/>
    </row>
    <row r="11168">
      <c r="A11168" s="13"/>
    </row>
    <row r="11169">
      <c r="A11169" s="13"/>
    </row>
    <row r="11170">
      <c r="A11170" s="13"/>
    </row>
    <row r="11171">
      <c r="A11171" s="13"/>
    </row>
    <row r="11172">
      <c r="A11172" s="13"/>
    </row>
    <row r="11173">
      <c r="A11173" s="13"/>
    </row>
    <row r="11174">
      <c r="A11174" s="13"/>
    </row>
    <row r="11175">
      <c r="A11175" s="13"/>
    </row>
    <row r="11176">
      <c r="A11176" s="13"/>
    </row>
    <row r="11177">
      <c r="A11177" s="13"/>
    </row>
    <row r="11178">
      <c r="A11178" s="13"/>
    </row>
    <row r="11179">
      <c r="A11179" s="13"/>
    </row>
    <row r="11180">
      <c r="A11180" s="13"/>
    </row>
    <row r="11181">
      <c r="A11181" s="13"/>
    </row>
    <row r="11182">
      <c r="A11182" s="13"/>
    </row>
    <row r="11183">
      <c r="A11183" s="13"/>
    </row>
    <row r="11184">
      <c r="A11184" s="13"/>
    </row>
    <row r="11185">
      <c r="A11185" s="13"/>
    </row>
    <row r="11186">
      <c r="A11186" s="13"/>
    </row>
    <row r="11187">
      <c r="A11187" s="13"/>
    </row>
    <row r="11188">
      <c r="A11188" s="13"/>
    </row>
    <row r="11189">
      <c r="A11189" s="13"/>
    </row>
    <row r="11190">
      <c r="A11190" s="13"/>
    </row>
    <row r="11191">
      <c r="A11191" s="13"/>
    </row>
    <row r="11192">
      <c r="A11192" s="13"/>
    </row>
    <row r="11193">
      <c r="A11193" s="13"/>
    </row>
    <row r="11194">
      <c r="A11194" s="13"/>
    </row>
    <row r="11195">
      <c r="A11195" s="13"/>
    </row>
    <row r="11196">
      <c r="A11196" s="13"/>
    </row>
    <row r="11197">
      <c r="A11197" s="13"/>
    </row>
    <row r="11198">
      <c r="A11198" s="13"/>
    </row>
    <row r="11199">
      <c r="A11199" s="13"/>
    </row>
    <row r="11200">
      <c r="A11200" s="13"/>
    </row>
    <row r="11201">
      <c r="A11201" s="13"/>
    </row>
    <row r="11202">
      <c r="A11202" s="13"/>
    </row>
    <row r="11203">
      <c r="A11203" s="13"/>
    </row>
    <row r="11204">
      <c r="A11204" s="13"/>
    </row>
    <row r="11205">
      <c r="A11205" s="13"/>
    </row>
    <row r="11206">
      <c r="A11206" s="13"/>
    </row>
    <row r="11207">
      <c r="A11207" s="13"/>
    </row>
    <row r="11208">
      <c r="A11208" s="13"/>
    </row>
    <row r="11209">
      <c r="A11209" s="13"/>
    </row>
    <row r="11210">
      <c r="A11210" s="13"/>
    </row>
    <row r="11211">
      <c r="A11211" s="13"/>
    </row>
    <row r="11212">
      <c r="A11212" s="13"/>
    </row>
    <row r="11213">
      <c r="A11213" s="13"/>
    </row>
    <row r="11214">
      <c r="A11214" s="13"/>
    </row>
    <row r="11215">
      <c r="A11215" s="13"/>
    </row>
    <row r="11216">
      <c r="A11216" s="13"/>
    </row>
    <row r="11217">
      <c r="A11217" s="13"/>
    </row>
    <row r="11218">
      <c r="A11218" s="13"/>
    </row>
    <row r="11219">
      <c r="A11219" s="13"/>
    </row>
    <row r="11220">
      <c r="A11220" s="13"/>
    </row>
    <row r="11221">
      <c r="A11221" s="13"/>
    </row>
    <row r="11222">
      <c r="A11222" s="13"/>
    </row>
    <row r="11223">
      <c r="A11223" s="13"/>
    </row>
    <row r="11224">
      <c r="A11224" s="13"/>
    </row>
    <row r="11225">
      <c r="A11225" s="13"/>
    </row>
    <row r="11226">
      <c r="A11226" s="13"/>
    </row>
    <row r="11227">
      <c r="A11227" s="13"/>
    </row>
    <row r="11228">
      <c r="A11228" s="13"/>
    </row>
    <row r="11229">
      <c r="A11229" s="13"/>
    </row>
    <row r="11230">
      <c r="A11230" s="13"/>
    </row>
    <row r="11231">
      <c r="A11231" s="13"/>
    </row>
    <row r="11232">
      <c r="A11232" s="13"/>
    </row>
    <row r="11233">
      <c r="A11233" s="13"/>
    </row>
    <row r="11234">
      <c r="A11234" s="13"/>
    </row>
    <row r="11235">
      <c r="A11235" s="13"/>
    </row>
    <row r="11236">
      <c r="A11236" s="13"/>
    </row>
    <row r="11237">
      <c r="A11237" s="13"/>
    </row>
    <row r="11238">
      <c r="A11238" s="13"/>
    </row>
    <row r="11239">
      <c r="A11239" s="13"/>
    </row>
    <row r="11240">
      <c r="A11240" s="13"/>
    </row>
    <row r="11241">
      <c r="A11241" s="13"/>
    </row>
    <row r="11242">
      <c r="A11242" s="13"/>
    </row>
    <row r="11243">
      <c r="A11243" s="13"/>
    </row>
    <row r="11244">
      <c r="A11244" s="13"/>
    </row>
    <row r="11245">
      <c r="A11245" s="13"/>
    </row>
    <row r="11246">
      <c r="A11246" s="13"/>
    </row>
    <row r="11247">
      <c r="A11247" s="13"/>
    </row>
    <row r="11248">
      <c r="A11248" s="13"/>
    </row>
    <row r="11249">
      <c r="A11249" s="13"/>
    </row>
    <row r="11250">
      <c r="A11250" s="13"/>
    </row>
    <row r="11251">
      <c r="A11251" s="13"/>
    </row>
    <row r="11252">
      <c r="A11252" s="13"/>
    </row>
    <row r="11253">
      <c r="A11253" s="13"/>
    </row>
    <row r="11254">
      <c r="A11254" s="13"/>
    </row>
    <row r="11255">
      <c r="A11255" s="13"/>
    </row>
    <row r="11256">
      <c r="A11256" s="13"/>
    </row>
    <row r="11257">
      <c r="A11257" s="13"/>
    </row>
    <row r="11258">
      <c r="A11258" s="13"/>
    </row>
    <row r="11259">
      <c r="A11259" s="13"/>
    </row>
    <row r="11260">
      <c r="A11260" s="13"/>
    </row>
    <row r="11261">
      <c r="A11261" s="13"/>
    </row>
    <row r="11262">
      <c r="A11262" s="13"/>
    </row>
    <row r="11263">
      <c r="A11263" s="13"/>
    </row>
    <row r="11264">
      <c r="A11264" s="13"/>
    </row>
    <row r="11265">
      <c r="A11265" s="13"/>
    </row>
    <row r="11266">
      <c r="A11266" s="13"/>
    </row>
    <row r="11267">
      <c r="A11267" s="13"/>
    </row>
    <row r="11268">
      <c r="A11268" s="13"/>
    </row>
    <row r="11269">
      <c r="A11269" s="13"/>
    </row>
    <row r="11270">
      <c r="A11270" s="13"/>
    </row>
    <row r="11271">
      <c r="A11271" s="13"/>
    </row>
    <row r="11272">
      <c r="A11272" s="13"/>
    </row>
    <row r="11273">
      <c r="A11273" s="13"/>
    </row>
    <row r="11274">
      <c r="A11274" s="13"/>
    </row>
    <row r="11275">
      <c r="A11275" s="13"/>
    </row>
    <row r="11276">
      <c r="A11276" s="13"/>
    </row>
    <row r="11277">
      <c r="A11277" s="13"/>
    </row>
    <row r="11278">
      <c r="A11278" s="13"/>
    </row>
    <row r="11279">
      <c r="A11279" s="13"/>
    </row>
    <row r="11280">
      <c r="A11280" s="13"/>
    </row>
    <row r="11281">
      <c r="A11281" s="13"/>
    </row>
    <row r="11282">
      <c r="A11282" s="13"/>
    </row>
    <row r="11283">
      <c r="A11283" s="13"/>
    </row>
    <row r="11284">
      <c r="A11284" s="13"/>
    </row>
    <row r="11285">
      <c r="A11285" s="13"/>
    </row>
    <row r="11286">
      <c r="A11286" s="13"/>
    </row>
    <row r="11287">
      <c r="A11287" s="13"/>
    </row>
    <row r="11288">
      <c r="A11288" s="13"/>
    </row>
    <row r="11289">
      <c r="A11289" s="13"/>
    </row>
    <row r="11290">
      <c r="A11290" s="13"/>
    </row>
    <row r="11291">
      <c r="A11291" s="13"/>
    </row>
    <row r="11292">
      <c r="A11292" s="13"/>
    </row>
    <row r="11293">
      <c r="A11293" s="13"/>
    </row>
    <row r="11294">
      <c r="A11294" s="13"/>
    </row>
    <row r="11295">
      <c r="A11295" s="13"/>
    </row>
    <row r="11296">
      <c r="A11296" s="13"/>
    </row>
    <row r="11297">
      <c r="A11297" s="13"/>
    </row>
    <row r="11298">
      <c r="A11298" s="13"/>
    </row>
    <row r="11299">
      <c r="A11299" s="13"/>
    </row>
    <row r="11300">
      <c r="A11300" s="13"/>
    </row>
    <row r="11301">
      <c r="A11301" s="13"/>
    </row>
    <row r="11302">
      <c r="A11302" s="13"/>
    </row>
    <row r="11303">
      <c r="A11303" s="13"/>
    </row>
    <row r="11304">
      <c r="A11304" s="13"/>
    </row>
    <row r="11305">
      <c r="A11305" s="13"/>
    </row>
    <row r="11306">
      <c r="A11306" s="13"/>
    </row>
    <row r="11307">
      <c r="A11307" s="13"/>
    </row>
    <row r="11308">
      <c r="A11308" s="13"/>
    </row>
    <row r="11309">
      <c r="A11309" s="13"/>
    </row>
    <row r="11310">
      <c r="A11310" s="13"/>
    </row>
    <row r="11311">
      <c r="A11311" s="13"/>
    </row>
    <row r="11312">
      <c r="A11312" s="13"/>
    </row>
    <row r="11313">
      <c r="A11313" s="13"/>
    </row>
    <row r="11314">
      <c r="A11314" s="13"/>
    </row>
    <row r="11315">
      <c r="A11315" s="13"/>
    </row>
    <row r="11316">
      <c r="A11316" s="13"/>
    </row>
    <row r="11317">
      <c r="A11317" s="13"/>
    </row>
    <row r="11318">
      <c r="A11318" s="13"/>
    </row>
    <row r="11319">
      <c r="A11319" s="13"/>
    </row>
    <row r="11320">
      <c r="A11320" s="13"/>
    </row>
    <row r="11321">
      <c r="A11321" s="13"/>
    </row>
    <row r="11322">
      <c r="A11322" s="13"/>
    </row>
    <row r="11323">
      <c r="A11323" s="13"/>
    </row>
    <row r="11324">
      <c r="A11324" s="13"/>
    </row>
    <row r="11325">
      <c r="A11325" s="13"/>
    </row>
    <row r="11326">
      <c r="A11326" s="13"/>
    </row>
    <row r="11327">
      <c r="A11327" s="13"/>
    </row>
    <row r="11328">
      <c r="A11328" s="13"/>
    </row>
    <row r="11329">
      <c r="A11329" s="13"/>
    </row>
    <row r="11330">
      <c r="A11330" s="13"/>
    </row>
    <row r="11331">
      <c r="A11331" s="13"/>
    </row>
    <row r="11332">
      <c r="A11332" s="13"/>
    </row>
    <row r="11333">
      <c r="A11333" s="13"/>
    </row>
    <row r="11334">
      <c r="A11334" s="13"/>
    </row>
    <row r="11335">
      <c r="A11335" s="13"/>
    </row>
    <row r="11336">
      <c r="A11336" s="13"/>
    </row>
    <row r="11337">
      <c r="A11337" s="13"/>
    </row>
    <row r="11338">
      <c r="A11338" s="13"/>
    </row>
    <row r="11339">
      <c r="A11339" s="13"/>
    </row>
    <row r="11340">
      <c r="A11340" s="13"/>
    </row>
    <row r="11341">
      <c r="A11341" s="13"/>
    </row>
    <row r="11342">
      <c r="A11342" s="13"/>
    </row>
    <row r="11343">
      <c r="A11343" s="13"/>
    </row>
    <row r="11344">
      <c r="A11344" s="13"/>
    </row>
    <row r="11345">
      <c r="A11345" s="13"/>
    </row>
    <row r="11346">
      <c r="A11346" s="13"/>
    </row>
    <row r="11347">
      <c r="A11347" s="13"/>
    </row>
    <row r="11348">
      <c r="A11348" s="13"/>
    </row>
    <row r="11349">
      <c r="A11349" s="13"/>
    </row>
    <row r="11350">
      <c r="A11350" s="13"/>
    </row>
    <row r="11351">
      <c r="A11351" s="13"/>
    </row>
    <row r="11352">
      <c r="A11352" s="13"/>
    </row>
    <row r="11353">
      <c r="A11353" s="13"/>
    </row>
    <row r="11354">
      <c r="A11354" s="13"/>
    </row>
    <row r="11355">
      <c r="A11355" s="13"/>
    </row>
    <row r="11356">
      <c r="A11356" s="13"/>
    </row>
    <row r="11357">
      <c r="A11357" s="13"/>
    </row>
    <row r="11358">
      <c r="A11358" s="13"/>
    </row>
    <row r="11359">
      <c r="A11359" s="13"/>
    </row>
    <row r="11360">
      <c r="A11360" s="13"/>
    </row>
    <row r="11361">
      <c r="A11361" s="13"/>
    </row>
    <row r="11362">
      <c r="A11362" s="13"/>
    </row>
    <row r="11363">
      <c r="A11363" s="13"/>
    </row>
    <row r="11364">
      <c r="A11364" s="13"/>
    </row>
    <row r="11365">
      <c r="A11365" s="13"/>
    </row>
    <row r="11366">
      <c r="A11366" s="13"/>
    </row>
    <row r="11367">
      <c r="A11367" s="13"/>
    </row>
    <row r="11368">
      <c r="A11368" s="13"/>
    </row>
    <row r="11369">
      <c r="A11369" s="13"/>
    </row>
    <row r="11370">
      <c r="A11370" s="13"/>
    </row>
    <row r="11371">
      <c r="A11371" s="13"/>
    </row>
    <row r="11372">
      <c r="A11372" s="13"/>
    </row>
    <row r="11373">
      <c r="A11373" s="13"/>
    </row>
    <row r="11374">
      <c r="A11374" s="13"/>
    </row>
    <row r="11375">
      <c r="A11375" s="13"/>
    </row>
    <row r="11376">
      <c r="A11376" s="13"/>
    </row>
    <row r="11377">
      <c r="A11377" s="13"/>
    </row>
    <row r="11378">
      <c r="A11378" s="13"/>
    </row>
    <row r="11379">
      <c r="A11379" s="13"/>
    </row>
    <row r="11380">
      <c r="A11380" s="13"/>
    </row>
    <row r="11381">
      <c r="A11381" s="13"/>
    </row>
    <row r="11382">
      <c r="A11382" s="13"/>
    </row>
    <row r="11383">
      <c r="A11383" s="13"/>
    </row>
    <row r="11384">
      <c r="A11384" s="13"/>
    </row>
    <row r="11385">
      <c r="A11385" s="13"/>
    </row>
    <row r="11386">
      <c r="A11386" s="13"/>
    </row>
    <row r="11387">
      <c r="A11387" s="13"/>
    </row>
    <row r="11388">
      <c r="A11388" s="13"/>
    </row>
    <row r="11389">
      <c r="A11389" s="13"/>
    </row>
    <row r="11390">
      <c r="A11390" s="13"/>
    </row>
    <row r="11391">
      <c r="A11391" s="13"/>
    </row>
    <row r="11392">
      <c r="A11392" s="13"/>
    </row>
    <row r="11393">
      <c r="A11393" s="13"/>
    </row>
    <row r="11394">
      <c r="A11394" s="13"/>
    </row>
    <row r="11395">
      <c r="A11395" s="13"/>
    </row>
    <row r="11396">
      <c r="A11396" s="13"/>
    </row>
    <row r="11397">
      <c r="A11397" s="13"/>
    </row>
    <row r="11398">
      <c r="A11398" s="13"/>
    </row>
    <row r="11399">
      <c r="A11399" s="13"/>
    </row>
    <row r="11400">
      <c r="A11400" s="13"/>
    </row>
    <row r="11401">
      <c r="A11401" s="13"/>
    </row>
    <row r="11402">
      <c r="A11402" s="13"/>
    </row>
    <row r="11403">
      <c r="A11403" s="13"/>
    </row>
    <row r="11404">
      <c r="A11404" s="13"/>
    </row>
    <row r="11405">
      <c r="A11405" s="13"/>
    </row>
    <row r="11406">
      <c r="A11406" s="13"/>
    </row>
    <row r="11407">
      <c r="A11407" s="13"/>
    </row>
    <row r="11408">
      <c r="A11408" s="13"/>
    </row>
    <row r="11409">
      <c r="A11409" s="13"/>
    </row>
    <row r="11410">
      <c r="A11410" s="13"/>
    </row>
    <row r="11411">
      <c r="A11411" s="13"/>
    </row>
    <row r="11412">
      <c r="A11412" s="13"/>
    </row>
    <row r="11413">
      <c r="A11413" s="13"/>
    </row>
    <row r="11414">
      <c r="A11414" s="13"/>
    </row>
    <row r="11415">
      <c r="A11415" s="13"/>
    </row>
    <row r="11416">
      <c r="A11416" s="13"/>
    </row>
    <row r="11417">
      <c r="A11417" s="13"/>
    </row>
    <row r="11418">
      <c r="A11418" s="13"/>
    </row>
    <row r="11419">
      <c r="A11419" s="13"/>
    </row>
    <row r="11420">
      <c r="A11420" s="13"/>
    </row>
    <row r="11421">
      <c r="A11421" s="13"/>
    </row>
    <row r="11422">
      <c r="A11422" s="13"/>
    </row>
    <row r="11423">
      <c r="A11423" s="13"/>
    </row>
    <row r="11424">
      <c r="A11424" s="13"/>
    </row>
    <row r="11425">
      <c r="A11425" s="13"/>
    </row>
    <row r="11426">
      <c r="A11426" s="13"/>
    </row>
    <row r="11427">
      <c r="A11427" s="13"/>
    </row>
    <row r="11428">
      <c r="A11428" s="13"/>
    </row>
    <row r="11429">
      <c r="A11429" s="13"/>
    </row>
    <row r="11430">
      <c r="A11430" s="13"/>
    </row>
    <row r="11431">
      <c r="A11431" s="13"/>
    </row>
    <row r="11432">
      <c r="A11432" s="13"/>
    </row>
    <row r="11433">
      <c r="A11433" s="13"/>
    </row>
    <row r="11434">
      <c r="A11434" s="13"/>
    </row>
    <row r="11435">
      <c r="A11435" s="13"/>
    </row>
    <row r="11436">
      <c r="A11436" s="13"/>
    </row>
    <row r="11437">
      <c r="A11437" s="13"/>
    </row>
    <row r="11438">
      <c r="A11438" s="13"/>
    </row>
    <row r="11439">
      <c r="A11439" s="13"/>
    </row>
    <row r="11440">
      <c r="A11440" s="13"/>
    </row>
    <row r="11441">
      <c r="A11441" s="13"/>
    </row>
    <row r="11442">
      <c r="A11442" s="13"/>
    </row>
    <row r="11443">
      <c r="A11443" s="13"/>
    </row>
    <row r="11444">
      <c r="A11444" s="13"/>
    </row>
    <row r="11445">
      <c r="A11445" s="13"/>
    </row>
    <row r="11446">
      <c r="A11446" s="13"/>
    </row>
    <row r="11447">
      <c r="A11447" s="13"/>
    </row>
    <row r="11448">
      <c r="A11448" s="13"/>
    </row>
    <row r="11449">
      <c r="A11449" s="13"/>
    </row>
    <row r="11450">
      <c r="A11450" s="13"/>
    </row>
    <row r="11451">
      <c r="A11451" s="13"/>
    </row>
    <row r="11452">
      <c r="A11452" s="13"/>
    </row>
    <row r="11453">
      <c r="A11453" s="13"/>
    </row>
    <row r="11454">
      <c r="A11454" s="13"/>
    </row>
    <row r="11455">
      <c r="A11455" s="13"/>
    </row>
    <row r="11456">
      <c r="A11456" s="13"/>
    </row>
    <row r="11457">
      <c r="A11457" s="13"/>
    </row>
    <row r="11458">
      <c r="A11458" s="13"/>
    </row>
    <row r="11459">
      <c r="A11459" s="13"/>
    </row>
    <row r="11460">
      <c r="A11460" s="13"/>
    </row>
    <row r="11461">
      <c r="A11461" s="13"/>
    </row>
    <row r="11462">
      <c r="A11462" s="13"/>
    </row>
    <row r="11463">
      <c r="A11463" s="13"/>
    </row>
    <row r="11464">
      <c r="A11464" s="13"/>
    </row>
    <row r="11465">
      <c r="A11465" s="13"/>
    </row>
    <row r="11466">
      <c r="A11466" s="13"/>
    </row>
    <row r="11467">
      <c r="A11467" s="13"/>
    </row>
    <row r="11468">
      <c r="A11468" s="13"/>
    </row>
    <row r="11469">
      <c r="A11469" s="13"/>
    </row>
    <row r="11470">
      <c r="A11470" s="13"/>
    </row>
    <row r="11471">
      <c r="A11471" s="13"/>
    </row>
    <row r="11472">
      <c r="A11472" s="13"/>
    </row>
    <row r="11473">
      <c r="A11473" s="13"/>
    </row>
    <row r="11474">
      <c r="A11474" s="13"/>
    </row>
    <row r="11475">
      <c r="A11475" s="13"/>
    </row>
    <row r="11476">
      <c r="A11476" s="13"/>
    </row>
    <row r="11477">
      <c r="A11477" s="13"/>
    </row>
    <row r="11478">
      <c r="A11478" s="13"/>
    </row>
    <row r="11479">
      <c r="A11479" s="13"/>
    </row>
    <row r="11480">
      <c r="A11480" s="13"/>
    </row>
    <row r="11481">
      <c r="A11481" s="13"/>
    </row>
    <row r="11482">
      <c r="A11482" s="13"/>
    </row>
    <row r="11483">
      <c r="A11483" s="13"/>
    </row>
    <row r="11484">
      <c r="A11484" s="13"/>
    </row>
    <row r="11485">
      <c r="A11485" s="13"/>
    </row>
    <row r="11486">
      <c r="A11486" s="13"/>
    </row>
    <row r="11487">
      <c r="A11487" s="13"/>
    </row>
    <row r="11488">
      <c r="A11488" s="13"/>
    </row>
    <row r="11489">
      <c r="A11489" s="13"/>
    </row>
    <row r="11490">
      <c r="A11490" s="13"/>
    </row>
    <row r="11491">
      <c r="A11491" s="13"/>
    </row>
    <row r="11492">
      <c r="A11492" s="13"/>
    </row>
    <row r="11493">
      <c r="A11493" s="13"/>
    </row>
    <row r="11494">
      <c r="A11494" s="13"/>
    </row>
    <row r="11495">
      <c r="A11495" s="13"/>
    </row>
    <row r="11496">
      <c r="A11496" s="13"/>
    </row>
    <row r="11497">
      <c r="A11497" s="13"/>
    </row>
    <row r="11498">
      <c r="A11498" s="13"/>
    </row>
    <row r="11499">
      <c r="A11499" s="13"/>
    </row>
    <row r="11500">
      <c r="A11500" s="13"/>
    </row>
    <row r="11501">
      <c r="A11501" s="13"/>
    </row>
    <row r="11502">
      <c r="A11502" s="13"/>
    </row>
    <row r="11503">
      <c r="A11503" s="13"/>
    </row>
    <row r="11504">
      <c r="A11504" s="13"/>
    </row>
    <row r="11505">
      <c r="A11505" s="13"/>
    </row>
    <row r="11506">
      <c r="A11506" s="13"/>
    </row>
    <row r="11507">
      <c r="A11507" s="13"/>
    </row>
    <row r="11508">
      <c r="A11508" s="13"/>
    </row>
    <row r="11509">
      <c r="A11509" s="13"/>
    </row>
    <row r="11510">
      <c r="A11510" s="13"/>
    </row>
    <row r="11511">
      <c r="A11511" s="13"/>
    </row>
    <row r="11512">
      <c r="A11512" s="13"/>
    </row>
    <row r="11513">
      <c r="A11513" s="13"/>
    </row>
    <row r="11514">
      <c r="A11514" s="13"/>
    </row>
    <row r="11515">
      <c r="A11515" s="13"/>
    </row>
    <row r="11516">
      <c r="A11516" s="13"/>
    </row>
    <row r="11517">
      <c r="A11517" s="13"/>
    </row>
    <row r="11518">
      <c r="A11518" s="13"/>
    </row>
    <row r="11519">
      <c r="A11519" s="13"/>
    </row>
    <row r="11520">
      <c r="A11520" s="13"/>
    </row>
    <row r="11521">
      <c r="A11521" s="13"/>
    </row>
    <row r="11522">
      <c r="A11522" s="13"/>
    </row>
    <row r="11523">
      <c r="A11523" s="13"/>
    </row>
    <row r="11524">
      <c r="A11524" s="13"/>
    </row>
    <row r="11525">
      <c r="A11525" s="13"/>
    </row>
    <row r="11526">
      <c r="A11526" s="13"/>
    </row>
    <row r="11527">
      <c r="A11527" s="13"/>
    </row>
    <row r="11528">
      <c r="A11528" s="13"/>
    </row>
    <row r="11529">
      <c r="A11529" s="13"/>
    </row>
    <row r="11530">
      <c r="A11530" s="13"/>
    </row>
    <row r="11531">
      <c r="A11531" s="13"/>
    </row>
    <row r="11532">
      <c r="A11532" s="13"/>
    </row>
    <row r="11533">
      <c r="A11533" s="13"/>
    </row>
    <row r="11534">
      <c r="A11534" s="13"/>
    </row>
    <row r="11535">
      <c r="A11535" s="13"/>
    </row>
    <row r="11536">
      <c r="A11536" s="13"/>
    </row>
    <row r="11537">
      <c r="A11537" s="13"/>
    </row>
    <row r="11538">
      <c r="A11538" s="13"/>
    </row>
    <row r="11539">
      <c r="A11539" s="13"/>
    </row>
    <row r="11540">
      <c r="A11540" s="13"/>
    </row>
    <row r="11541">
      <c r="A11541" s="13"/>
    </row>
    <row r="11542">
      <c r="A11542" s="13"/>
    </row>
    <row r="11543">
      <c r="A11543" s="13"/>
    </row>
    <row r="11544">
      <c r="A11544" s="13"/>
    </row>
    <row r="11545">
      <c r="A11545" s="13"/>
    </row>
    <row r="11546">
      <c r="A11546" s="13"/>
    </row>
    <row r="11547">
      <c r="A11547" s="13"/>
    </row>
    <row r="11548">
      <c r="A11548" s="13"/>
    </row>
    <row r="11549">
      <c r="A11549" s="13"/>
    </row>
    <row r="11550">
      <c r="A11550" s="13"/>
    </row>
    <row r="11551">
      <c r="A11551" s="13"/>
    </row>
    <row r="11552">
      <c r="A11552" s="13"/>
    </row>
    <row r="11553">
      <c r="A11553" s="13"/>
    </row>
    <row r="11554">
      <c r="A11554" s="13"/>
    </row>
    <row r="11555">
      <c r="A11555" s="13"/>
    </row>
    <row r="11556">
      <c r="A11556" s="13"/>
    </row>
    <row r="11557">
      <c r="A11557" s="13"/>
    </row>
    <row r="11558">
      <c r="A11558" s="13"/>
    </row>
    <row r="11559">
      <c r="A11559" s="13"/>
    </row>
    <row r="11560">
      <c r="A11560" s="13"/>
    </row>
    <row r="11561">
      <c r="A11561" s="13"/>
    </row>
    <row r="11562">
      <c r="A11562" s="13"/>
    </row>
    <row r="11563">
      <c r="A11563" s="13"/>
    </row>
    <row r="11564">
      <c r="A11564" s="13"/>
    </row>
    <row r="11565">
      <c r="A11565" s="13"/>
    </row>
    <row r="11566">
      <c r="A11566" s="13"/>
    </row>
    <row r="11567">
      <c r="A11567" s="13"/>
    </row>
    <row r="11568">
      <c r="A11568" s="13"/>
    </row>
    <row r="11569">
      <c r="A11569" s="13"/>
    </row>
    <row r="11570">
      <c r="A11570" s="13"/>
    </row>
    <row r="11571">
      <c r="A11571" s="13"/>
    </row>
    <row r="11572">
      <c r="A11572" s="13"/>
    </row>
    <row r="11573">
      <c r="A11573" s="13"/>
    </row>
    <row r="11574">
      <c r="A11574" s="13"/>
    </row>
    <row r="11575">
      <c r="A11575" s="13"/>
    </row>
    <row r="11576">
      <c r="A11576" s="13"/>
    </row>
    <row r="11577">
      <c r="A11577" s="13"/>
    </row>
    <row r="11578">
      <c r="A11578" s="13"/>
    </row>
    <row r="11579">
      <c r="A11579" s="13"/>
    </row>
    <row r="11580">
      <c r="A11580" s="13"/>
    </row>
    <row r="11581">
      <c r="A11581" s="13"/>
    </row>
    <row r="11582">
      <c r="A11582" s="13"/>
    </row>
    <row r="11583">
      <c r="A11583" s="13"/>
    </row>
    <row r="11584">
      <c r="A11584" s="13"/>
    </row>
    <row r="11585">
      <c r="A11585" s="13"/>
    </row>
    <row r="11586">
      <c r="A11586" s="13"/>
    </row>
    <row r="11587">
      <c r="A11587" s="13"/>
    </row>
    <row r="11588">
      <c r="A11588" s="13"/>
    </row>
    <row r="11589">
      <c r="A11589" s="13"/>
    </row>
    <row r="11590">
      <c r="A11590" s="13"/>
    </row>
    <row r="11591">
      <c r="A11591" s="13"/>
    </row>
    <row r="11592">
      <c r="A11592" s="13"/>
    </row>
    <row r="11593">
      <c r="A11593" s="13"/>
    </row>
    <row r="11594">
      <c r="A11594" s="13"/>
    </row>
    <row r="11595">
      <c r="A11595" s="13"/>
    </row>
    <row r="11596">
      <c r="A11596" s="13"/>
    </row>
    <row r="11597">
      <c r="A11597" s="13"/>
    </row>
    <row r="11598">
      <c r="A11598" s="13"/>
    </row>
    <row r="11599">
      <c r="A11599" s="13"/>
    </row>
    <row r="11600">
      <c r="A11600" s="13"/>
    </row>
    <row r="11601">
      <c r="A11601" s="13"/>
    </row>
    <row r="11602">
      <c r="A11602" s="13"/>
    </row>
    <row r="11603">
      <c r="A11603" s="13"/>
    </row>
    <row r="11604">
      <c r="A11604" s="13"/>
    </row>
    <row r="11605">
      <c r="A11605" s="13"/>
    </row>
    <row r="11606">
      <c r="A11606" s="13"/>
    </row>
    <row r="11607">
      <c r="A11607" s="13"/>
    </row>
    <row r="11608">
      <c r="A11608" s="13"/>
    </row>
    <row r="11609">
      <c r="A11609" s="13"/>
    </row>
    <row r="11610">
      <c r="A11610" s="13"/>
    </row>
    <row r="11611">
      <c r="A11611" s="13"/>
    </row>
    <row r="11612">
      <c r="A11612" s="13"/>
    </row>
    <row r="11613">
      <c r="A11613" s="13"/>
    </row>
    <row r="11614">
      <c r="A11614" s="13"/>
    </row>
    <row r="11615">
      <c r="A11615" s="13"/>
    </row>
    <row r="11616">
      <c r="A11616" s="13"/>
    </row>
    <row r="11617">
      <c r="A11617" s="13"/>
    </row>
    <row r="11618">
      <c r="A11618" s="13"/>
    </row>
    <row r="11619">
      <c r="A11619" s="13"/>
    </row>
    <row r="11620">
      <c r="A11620" s="13"/>
    </row>
    <row r="11621">
      <c r="A11621" s="13"/>
    </row>
    <row r="11622">
      <c r="A11622" s="13"/>
    </row>
    <row r="11623">
      <c r="A11623" s="13"/>
    </row>
    <row r="11624">
      <c r="A11624" s="13"/>
    </row>
    <row r="11625">
      <c r="A11625" s="13"/>
    </row>
    <row r="11626">
      <c r="A11626" s="13"/>
    </row>
    <row r="11627">
      <c r="A11627" s="13"/>
    </row>
    <row r="11628">
      <c r="A11628" s="13"/>
    </row>
    <row r="11629">
      <c r="A11629" s="13"/>
    </row>
    <row r="11630">
      <c r="A11630" s="13"/>
    </row>
    <row r="11631">
      <c r="A11631" s="13"/>
    </row>
    <row r="11632">
      <c r="A11632" s="13"/>
    </row>
    <row r="11633">
      <c r="A11633" s="13"/>
    </row>
    <row r="11634">
      <c r="A11634" s="13"/>
    </row>
    <row r="11635">
      <c r="A11635" s="13"/>
    </row>
    <row r="11636">
      <c r="A11636" s="13"/>
    </row>
    <row r="11637">
      <c r="A11637" s="13"/>
    </row>
    <row r="11638">
      <c r="A11638" s="13"/>
    </row>
    <row r="11639">
      <c r="A11639" s="13"/>
    </row>
    <row r="11640">
      <c r="A11640" s="13"/>
    </row>
    <row r="11641">
      <c r="A11641" s="13"/>
    </row>
    <row r="11642">
      <c r="A11642" s="13"/>
    </row>
    <row r="11643">
      <c r="A11643" s="13"/>
    </row>
    <row r="11644">
      <c r="A11644" s="13"/>
    </row>
    <row r="11645">
      <c r="A11645" s="13"/>
    </row>
    <row r="11646">
      <c r="A11646" s="13"/>
    </row>
    <row r="11647">
      <c r="A11647" s="13"/>
    </row>
    <row r="11648">
      <c r="A11648" s="13"/>
    </row>
    <row r="11649">
      <c r="A11649" s="13"/>
    </row>
    <row r="11650">
      <c r="A11650" s="13"/>
    </row>
    <row r="11651">
      <c r="A11651" s="13"/>
    </row>
    <row r="11652">
      <c r="A11652" s="13"/>
    </row>
    <row r="11653">
      <c r="A11653" s="13"/>
    </row>
    <row r="11654">
      <c r="A11654" s="13"/>
    </row>
    <row r="11655">
      <c r="A11655" s="13"/>
    </row>
    <row r="11656">
      <c r="A11656" s="13"/>
    </row>
    <row r="11657">
      <c r="A11657" s="13"/>
    </row>
    <row r="11658">
      <c r="A11658" s="13"/>
    </row>
    <row r="11659">
      <c r="A11659" s="13"/>
    </row>
    <row r="11660">
      <c r="A11660" s="13"/>
    </row>
    <row r="11661">
      <c r="A11661" s="13"/>
    </row>
    <row r="11662">
      <c r="A11662" s="13"/>
    </row>
    <row r="11663">
      <c r="A11663" s="13"/>
    </row>
    <row r="11664">
      <c r="A11664" s="13"/>
    </row>
    <row r="11665">
      <c r="A11665" s="13"/>
    </row>
    <row r="11666">
      <c r="A11666" s="13"/>
    </row>
    <row r="11667">
      <c r="A11667" s="13"/>
    </row>
    <row r="11668">
      <c r="A11668" s="13"/>
    </row>
    <row r="11669">
      <c r="A11669" s="13"/>
    </row>
    <row r="11670">
      <c r="A11670" s="13"/>
    </row>
    <row r="11671">
      <c r="A11671" s="13"/>
    </row>
    <row r="11672">
      <c r="A11672" s="13"/>
    </row>
    <row r="11673">
      <c r="A11673" s="13"/>
    </row>
    <row r="11674">
      <c r="A11674" s="13"/>
    </row>
    <row r="11675">
      <c r="A11675" s="13"/>
    </row>
    <row r="11676">
      <c r="A11676" s="13"/>
    </row>
    <row r="11677">
      <c r="A11677" s="13"/>
    </row>
    <row r="11678">
      <c r="A11678" s="13"/>
    </row>
    <row r="11679">
      <c r="A11679" s="13"/>
    </row>
    <row r="11680">
      <c r="A11680" s="13"/>
    </row>
    <row r="11681">
      <c r="A11681" s="13"/>
    </row>
    <row r="11682">
      <c r="A11682" s="13"/>
    </row>
    <row r="11683">
      <c r="A11683" s="13"/>
    </row>
    <row r="11684">
      <c r="A11684" s="13"/>
    </row>
    <row r="11685">
      <c r="A11685" s="13"/>
    </row>
    <row r="11686">
      <c r="A11686" s="13"/>
    </row>
    <row r="11687">
      <c r="A11687" s="13"/>
    </row>
    <row r="11688">
      <c r="A11688" s="13"/>
    </row>
    <row r="11689">
      <c r="A11689" s="13"/>
    </row>
    <row r="11690">
      <c r="A11690" s="13"/>
    </row>
    <row r="11691">
      <c r="A11691" s="13"/>
    </row>
    <row r="11692">
      <c r="A11692" s="13"/>
    </row>
    <row r="11693">
      <c r="A11693" s="13"/>
    </row>
    <row r="11694">
      <c r="A11694" s="13"/>
    </row>
    <row r="11695">
      <c r="A11695" s="13"/>
    </row>
    <row r="11696">
      <c r="A11696" s="13"/>
    </row>
    <row r="11697">
      <c r="A11697" s="13"/>
    </row>
    <row r="11698">
      <c r="A11698" s="13"/>
    </row>
    <row r="11699">
      <c r="A11699" s="13"/>
    </row>
    <row r="11700">
      <c r="A11700" s="13"/>
    </row>
    <row r="11701">
      <c r="A11701" s="13"/>
    </row>
    <row r="11702">
      <c r="A11702" s="13"/>
    </row>
    <row r="11703">
      <c r="A11703" s="13"/>
    </row>
    <row r="11704">
      <c r="A11704" s="13"/>
    </row>
    <row r="11705">
      <c r="A11705" s="13"/>
    </row>
    <row r="11706">
      <c r="A11706" s="13"/>
    </row>
    <row r="11707">
      <c r="A11707" s="13"/>
    </row>
    <row r="11708">
      <c r="A11708" s="13"/>
    </row>
    <row r="11709">
      <c r="A11709" s="13"/>
    </row>
    <row r="11710">
      <c r="A11710" s="13"/>
    </row>
    <row r="11711">
      <c r="A11711" s="13"/>
    </row>
    <row r="11712">
      <c r="A11712" s="13"/>
    </row>
    <row r="11713">
      <c r="A11713" s="13"/>
    </row>
    <row r="11714">
      <c r="A11714" s="13"/>
    </row>
    <row r="11715">
      <c r="A11715" s="13"/>
    </row>
    <row r="11716">
      <c r="A11716" s="13"/>
    </row>
    <row r="11717">
      <c r="A11717" s="13"/>
    </row>
    <row r="11718">
      <c r="A11718" s="13"/>
    </row>
    <row r="11719">
      <c r="A11719" s="13"/>
    </row>
    <row r="11720">
      <c r="A11720" s="13"/>
    </row>
    <row r="11721">
      <c r="A11721" s="13"/>
    </row>
    <row r="11722">
      <c r="A11722" s="13"/>
    </row>
    <row r="11723">
      <c r="A11723" s="13"/>
    </row>
    <row r="11724">
      <c r="A11724" s="13"/>
    </row>
    <row r="11725">
      <c r="A11725" s="13"/>
    </row>
    <row r="11726">
      <c r="A11726" s="13"/>
    </row>
    <row r="11727">
      <c r="A11727" s="13"/>
    </row>
    <row r="11728">
      <c r="A11728" s="13"/>
    </row>
    <row r="11729">
      <c r="A11729" s="13"/>
    </row>
    <row r="11730">
      <c r="A11730" s="13"/>
    </row>
    <row r="11731">
      <c r="A11731" s="13"/>
    </row>
    <row r="11732">
      <c r="A11732" s="13"/>
    </row>
    <row r="11733">
      <c r="A11733" s="13"/>
    </row>
    <row r="11734">
      <c r="A11734" s="13"/>
    </row>
    <row r="11735">
      <c r="A11735" s="13"/>
    </row>
    <row r="11736">
      <c r="A11736" s="13"/>
    </row>
    <row r="11737">
      <c r="A11737" s="13"/>
    </row>
    <row r="11738">
      <c r="A11738" s="13"/>
    </row>
    <row r="11739">
      <c r="A11739" s="13"/>
    </row>
    <row r="11740">
      <c r="A11740" s="13"/>
    </row>
    <row r="11741">
      <c r="A11741" s="13"/>
    </row>
    <row r="11742">
      <c r="A11742" s="13"/>
    </row>
    <row r="11743">
      <c r="A11743" s="13"/>
    </row>
    <row r="11744">
      <c r="A11744" s="13"/>
    </row>
    <row r="11745">
      <c r="A11745" s="13"/>
    </row>
    <row r="11746">
      <c r="A11746" s="13"/>
    </row>
    <row r="11747">
      <c r="A11747" s="13"/>
    </row>
    <row r="11748">
      <c r="A11748" s="13"/>
    </row>
    <row r="11749">
      <c r="A11749" s="13"/>
    </row>
    <row r="11750">
      <c r="A11750" s="13"/>
    </row>
    <row r="11751">
      <c r="A11751" s="13"/>
    </row>
    <row r="11752">
      <c r="A11752" s="13"/>
    </row>
    <row r="11753">
      <c r="A11753" s="13"/>
    </row>
    <row r="11754">
      <c r="A11754" s="13"/>
    </row>
    <row r="11755">
      <c r="A11755" s="13"/>
    </row>
    <row r="11756">
      <c r="A11756" s="13"/>
    </row>
    <row r="11757">
      <c r="A11757" s="13"/>
    </row>
    <row r="11758">
      <c r="A11758" s="13"/>
    </row>
    <row r="11759">
      <c r="A11759" s="13"/>
    </row>
    <row r="11760">
      <c r="A11760" s="13"/>
    </row>
    <row r="11761">
      <c r="A11761" s="13"/>
    </row>
    <row r="11762">
      <c r="A11762" s="13"/>
    </row>
    <row r="11763">
      <c r="A11763" s="13"/>
    </row>
    <row r="11764">
      <c r="A11764" s="13"/>
    </row>
    <row r="11765">
      <c r="A11765" s="13"/>
    </row>
    <row r="11766">
      <c r="A11766" s="13"/>
    </row>
    <row r="11767">
      <c r="A11767" s="13"/>
    </row>
    <row r="11768">
      <c r="A11768" s="13"/>
    </row>
    <row r="11769">
      <c r="A11769" s="13"/>
    </row>
    <row r="11770">
      <c r="A11770" s="13"/>
    </row>
    <row r="11771">
      <c r="A11771" s="13"/>
    </row>
    <row r="11772">
      <c r="A11772" s="13"/>
    </row>
    <row r="11773">
      <c r="A11773" s="13"/>
    </row>
    <row r="11774">
      <c r="A11774" s="13"/>
    </row>
    <row r="11775">
      <c r="A11775" s="13"/>
    </row>
    <row r="11776">
      <c r="A11776" s="13"/>
    </row>
    <row r="11777">
      <c r="A11777" s="13"/>
    </row>
    <row r="11778">
      <c r="A11778" s="13"/>
    </row>
    <row r="11779">
      <c r="A11779" s="13"/>
    </row>
    <row r="11780">
      <c r="A11780" s="13"/>
    </row>
    <row r="11781">
      <c r="A11781" s="13"/>
    </row>
    <row r="11782">
      <c r="A11782" s="13"/>
    </row>
    <row r="11783">
      <c r="A11783" s="13"/>
    </row>
    <row r="11784">
      <c r="A11784" s="13"/>
    </row>
    <row r="11785">
      <c r="A11785" s="13"/>
    </row>
    <row r="11786">
      <c r="A11786" s="13"/>
    </row>
    <row r="11787">
      <c r="A11787" s="13"/>
    </row>
    <row r="11788">
      <c r="A11788" s="13"/>
    </row>
    <row r="11789">
      <c r="A11789" s="13"/>
    </row>
    <row r="11790">
      <c r="A11790" s="13"/>
    </row>
    <row r="11791">
      <c r="A11791" s="13"/>
    </row>
    <row r="11792">
      <c r="A11792" s="13"/>
    </row>
    <row r="11793">
      <c r="A11793" s="13"/>
    </row>
    <row r="11794">
      <c r="A11794" s="13"/>
    </row>
    <row r="11795">
      <c r="A11795" s="13"/>
    </row>
    <row r="11796">
      <c r="A11796" s="13"/>
    </row>
    <row r="11797">
      <c r="A11797" s="13"/>
    </row>
    <row r="11798">
      <c r="A11798" s="13"/>
    </row>
    <row r="11799">
      <c r="A11799" s="13"/>
    </row>
    <row r="11800">
      <c r="A11800" s="13"/>
    </row>
    <row r="11801">
      <c r="A11801" s="13"/>
    </row>
    <row r="11802">
      <c r="A11802" s="13"/>
    </row>
    <row r="11803">
      <c r="A11803" s="13"/>
    </row>
    <row r="11804">
      <c r="A11804" s="13"/>
    </row>
    <row r="11805">
      <c r="A11805" s="13"/>
    </row>
    <row r="11806">
      <c r="A11806" s="13"/>
    </row>
    <row r="11807">
      <c r="A11807" s="13"/>
    </row>
    <row r="11808">
      <c r="A11808" s="13"/>
    </row>
    <row r="11809">
      <c r="A11809" s="13"/>
    </row>
    <row r="11810">
      <c r="A11810" s="13"/>
    </row>
    <row r="11811">
      <c r="A11811" s="13"/>
    </row>
    <row r="11812">
      <c r="A11812" s="13"/>
    </row>
    <row r="11813">
      <c r="A11813" s="13"/>
    </row>
    <row r="11814">
      <c r="A11814" s="13"/>
    </row>
    <row r="11815">
      <c r="A11815" s="13"/>
    </row>
    <row r="11816">
      <c r="A11816" s="13"/>
    </row>
    <row r="11817">
      <c r="A11817" s="13"/>
    </row>
    <row r="11818">
      <c r="A11818" s="13"/>
    </row>
    <row r="11819">
      <c r="A11819" s="13"/>
    </row>
    <row r="11820">
      <c r="A11820" s="13"/>
    </row>
    <row r="11821">
      <c r="A11821" s="13"/>
    </row>
    <row r="11822">
      <c r="A11822" s="13"/>
    </row>
    <row r="11823">
      <c r="A11823" s="13"/>
    </row>
    <row r="11824">
      <c r="A11824" s="13"/>
    </row>
    <row r="11825">
      <c r="A11825" s="13"/>
    </row>
    <row r="11826">
      <c r="A11826" s="13"/>
    </row>
    <row r="11827">
      <c r="A11827" s="13"/>
    </row>
    <row r="11828">
      <c r="A11828" s="13"/>
    </row>
    <row r="11829">
      <c r="A11829" s="13"/>
    </row>
    <row r="11830">
      <c r="A11830" s="13"/>
    </row>
    <row r="11831">
      <c r="A11831" s="13"/>
    </row>
    <row r="11832">
      <c r="A11832" s="13"/>
    </row>
    <row r="11833">
      <c r="A11833" s="13"/>
    </row>
    <row r="11834">
      <c r="A11834" s="13"/>
    </row>
    <row r="11835">
      <c r="A11835" s="13"/>
    </row>
    <row r="11836">
      <c r="A11836" s="13"/>
    </row>
    <row r="11837">
      <c r="A11837" s="13"/>
    </row>
    <row r="11838">
      <c r="A11838" s="13"/>
    </row>
    <row r="11839">
      <c r="A11839" s="13"/>
    </row>
    <row r="11840">
      <c r="A11840" s="13"/>
    </row>
    <row r="11841">
      <c r="A11841" s="13"/>
    </row>
    <row r="11842">
      <c r="A11842" s="13"/>
    </row>
    <row r="11843">
      <c r="A11843" s="13"/>
    </row>
    <row r="11844">
      <c r="A11844" s="13"/>
    </row>
    <row r="11845">
      <c r="A11845" s="13"/>
    </row>
    <row r="11846">
      <c r="A11846" s="13"/>
    </row>
    <row r="11847">
      <c r="A11847" s="13"/>
    </row>
    <row r="11848">
      <c r="A11848" s="13"/>
    </row>
    <row r="11849">
      <c r="A11849" s="13"/>
    </row>
    <row r="11850">
      <c r="A11850" s="13"/>
    </row>
    <row r="11851">
      <c r="A11851" s="13"/>
    </row>
    <row r="11852">
      <c r="A11852" s="13"/>
    </row>
    <row r="11853">
      <c r="A11853" s="13"/>
    </row>
    <row r="11854">
      <c r="A11854" s="13"/>
    </row>
    <row r="11855">
      <c r="A11855" s="13"/>
    </row>
    <row r="11856">
      <c r="A11856" s="13"/>
    </row>
    <row r="11857">
      <c r="A11857" s="13"/>
    </row>
    <row r="11858">
      <c r="A11858" s="13"/>
    </row>
    <row r="11859">
      <c r="A11859" s="13"/>
    </row>
    <row r="11860">
      <c r="A11860" s="13"/>
    </row>
    <row r="11861">
      <c r="A11861" s="13"/>
    </row>
    <row r="11862">
      <c r="A11862" s="13"/>
    </row>
    <row r="11863">
      <c r="A11863" s="13"/>
    </row>
    <row r="11864">
      <c r="A11864" s="13"/>
    </row>
    <row r="11865">
      <c r="A11865" s="13"/>
    </row>
    <row r="11866">
      <c r="A11866" s="13"/>
    </row>
    <row r="11867">
      <c r="A11867" s="13"/>
    </row>
    <row r="11868">
      <c r="A11868" s="13"/>
    </row>
    <row r="11869">
      <c r="A11869" s="13"/>
    </row>
    <row r="11870">
      <c r="A11870" s="13"/>
    </row>
    <row r="11871">
      <c r="A11871" s="13"/>
    </row>
    <row r="11872">
      <c r="A11872" s="13"/>
    </row>
    <row r="11873">
      <c r="A11873" s="13"/>
    </row>
    <row r="11874">
      <c r="A11874" s="13"/>
    </row>
    <row r="11875">
      <c r="A11875" s="13"/>
    </row>
    <row r="11876">
      <c r="A11876" s="13"/>
    </row>
    <row r="11877">
      <c r="A11877" s="13"/>
    </row>
    <row r="11878">
      <c r="A11878" s="13"/>
    </row>
    <row r="11879">
      <c r="A11879" s="13"/>
    </row>
    <row r="11880">
      <c r="A11880" s="13"/>
    </row>
    <row r="11881">
      <c r="A11881" s="13"/>
    </row>
    <row r="11882">
      <c r="A11882" s="13"/>
    </row>
    <row r="11883">
      <c r="A11883" s="13"/>
    </row>
    <row r="11884">
      <c r="A11884" s="13"/>
    </row>
    <row r="11885">
      <c r="A11885" s="13"/>
    </row>
    <row r="11886">
      <c r="A11886" s="13"/>
    </row>
    <row r="11887">
      <c r="A11887" s="13"/>
    </row>
    <row r="11888">
      <c r="A11888" s="13"/>
    </row>
    <row r="11889">
      <c r="A11889" s="13"/>
    </row>
    <row r="11890">
      <c r="A11890" s="13"/>
    </row>
    <row r="11891">
      <c r="A11891" s="13"/>
    </row>
    <row r="11892">
      <c r="A11892" s="13"/>
    </row>
    <row r="11893">
      <c r="A11893" s="13"/>
    </row>
    <row r="11894">
      <c r="A11894" s="13"/>
    </row>
    <row r="11895">
      <c r="A11895" s="13"/>
    </row>
    <row r="11896">
      <c r="A11896" s="13"/>
    </row>
    <row r="11897">
      <c r="A11897" s="13"/>
    </row>
    <row r="11898">
      <c r="A11898" s="13"/>
    </row>
    <row r="11899">
      <c r="A11899" s="13"/>
    </row>
    <row r="11900">
      <c r="A11900" s="13"/>
    </row>
    <row r="11901">
      <c r="A11901" s="13"/>
    </row>
    <row r="11902">
      <c r="A11902" s="13"/>
    </row>
    <row r="11903">
      <c r="A11903" s="13"/>
    </row>
    <row r="11904">
      <c r="A11904" s="13"/>
    </row>
    <row r="11905">
      <c r="A11905" s="13"/>
    </row>
    <row r="11906">
      <c r="A11906" s="13"/>
    </row>
    <row r="11907">
      <c r="A11907" s="13"/>
    </row>
    <row r="11908">
      <c r="A11908" s="13"/>
    </row>
    <row r="11909">
      <c r="A11909" s="13"/>
    </row>
    <row r="11910">
      <c r="A11910" s="13"/>
    </row>
    <row r="11911">
      <c r="A11911" s="13"/>
    </row>
    <row r="11912">
      <c r="A11912" s="13"/>
    </row>
    <row r="11913">
      <c r="A11913" s="13"/>
    </row>
    <row r="11914">
      <c r="A11914" s="13"/>
    </row>
    <row r="11915">
      <c r="A11915" s="13"/>
    </row>
    <row r="11916">
      <c r="A11916" s="13"/>
    </row>
    <row r="11917">
      <c r="A11917" s="13"/>
    </row>
    <row r="11918">
      <c r="A11918" s="13"/>
    </row>
    <row r="11919">
      <c r="A11919" s="13"/>
    </row>
    <row r="11920">
      <c r="A11920" s="13"/>
    </row>
    <row r="11921">
      <c r="A11921" s="13"/>
    </row>
    <row r="11922">
      <c r="A11922" s="13"/>
    </row>
    <row r="11923">
      <c r="A11923" s="13"/>
    </row>
    <row r="11924">
      <c r="A11924" s="13"/>
    </row>
    <row r="11925">
      <c r="A11925" s="13"/>
    </row>
    <row r="11926">
      <c r="A11926" s="13"/>
    </row>
    <row r="11927">
      <c r="A11927" s="13"/>
    </row>
    <row r="11928">
      <c r="A11928" s="13"/>
    </row>
    <row r="11929">
      <c r="A11929" s="13"/>
    </row>
    <row r="11930">
      <c r="A11930" s="13"/>
    </row>
    <row r="11931">
      <c r="A11931" s="13"/>
    </row>
    <row r="11932">
      <c r="A11932" s="13"/>
    </row>
    <row r="11933">
      <c r="A11933" s="13"/>
    </row>
    <row r="11934">
      <c r="A11934" s="13"/>
    </row>
    <row r="11935">
      <c r="A11935" s="13"/>
    </row>
    <row r="11936">
      <c r="A11936" s="13"/>
    </row>
    <row r="11937">
      <c r="A11937" s="13"/>
    </row>
    <row r="11938">
      <c r="A11938" s="13"/>
    </row>
    <row r="11939">
      <c r="A11939" s="13"/>
    </row>
    <row r="11940">
      <c r="A11940" s="13"/>
    </row>
    <row r="11941">
      <c r="A11941" s="13"/>
    </row>
    <row r="11942">
      <c r="A11942" s="13"/>
    </row>
    <row r="11943">
      <c r="A11943" s="13"/>
    </row>
    <row r="11944">
      <c r="A11944" s="13"/>
    </row>
    <row r="11945">
      <c r="A11945" s="13"/>
    </row>
    <row r="11946">
      <c r="A11946" s="13"/>
    </row>
    <row r="11947">
      <c r="A11947" s="13"/>
    </row>
    <row r="11948">
      <c r="A11948" s="13"/>
    </row>
    <row r="11949">
      <c r="A11949" s="13"/>
    </row>
    <row r="11950">
      <c r="A11950" s="13"/>
    </row>
    <row r="11951">
      <c r="A11951" s="13"/>
    </row>
    <row r="11952">
      <c r="A11952" s="13"/>
    </row>
    <row r="11953">
      <c r="A11953" s="13"/>
    </row>
    <row r="11954">
      <c r="A11954" s="13"/>
    </row>
    <row r="11955">
      <c r="A11955" s="13"/>
    </row>
    <row r="11956">
      <c r="A11956" s="13"/>
    </row>
    <row r="11957">
      <c r="A11957" s="13"/>
    </row>
    <row r="11958">
      <c r="A11958" s="13"/>
    </row>
    <row r="11959">
      <c r="A11959" s="13"/>
    </row>
    <row r="11960">
      <c r="A11960" s="13"/>
    </row>
    <row r="11961">
      <c r="A11961" s="13"/>
    </row>
    <row r="11962">
      <c r="A11962" s="13"/>
    </row>
    <row r="11963">
      <c r="A11963" s="13"/>
    </row>
    <row r="11964">
      <c r="A11964" s="13"/>
    </row>
    <row r="11965">
      <c r="A11965" s="13"/>
    </row>
    <row r="11966">
      <c r="A11966" s="13"/>
    </row>
    <row r="11967">
      <c r="A11967" s="13"/>
    </row>
    <row r="11968">
      <c r="A11968" s="13"/>
    </row>
    <row r="11969">
      <c r="A11969" s="13"/>
    </row>
    <row r="11970">
      <c r="A11970" s="13"/>
    </row>
    <row r="11971">
      <c r="A11971" s="13"/>
    </row>
    <row r="11972">
      <c r="A11972" s="13"/>
    </row>
    <row r="11973">
      <c r="A11973" s="13"/>
    </row>
    <row r="11974">
      <c r="A11974" s="13"/>
    </row>
    <row r="11975">
      <c r="A11975" s="13"/>
    </row>
    <row r="11976">
      <c r="A11976" s="13"/>
    </row>
    <row r="11977">
      <c r="A11977" s="13"/>
    </row>
    <row r="11978">
      <c r="A11978" s="13"/>
    </row>
    <row r="11979">
      <c r="A11979" s="13"/>
    </row>
    <row r="11980">
      <c r="A11980" s="13"/>
    </row>
    <row r="11981">
      <c r="A11981" s="13"/>
    </row>
    <row r="11982">
      <c r="A11982" s="13"/>
    </row>
    <row r="11983">
      <c r="A11983" s="13"/>
    </row>
    <row r="11984">
      <c r="A11984" s="13"/>
    </row>
    <row r="11985">
      <c r="A11985" s="13"/>
    </row>
    <row r="11986">
      <c r="A11986" s="13"/>
    </row>
    <row r="11987">
      <c r="A11987" s="13"/>
    </row>
    <row r="11988">
      <c r="A11988" s="13"/>
    </row>
    <row r="11989">
      <c r="A11989" s="13"/>
    </row>
    <row r="11990">
      <c r="A11990" s="13"/>
    </row>
    <row r="11991">
      <c r="A11991" s="13"/>
    </row>
    <row r="11992">
      <c r="A11992" s="13"/>
    </row>
    <row r="11993">
      <c r="A11993" s="13"/>
    </row>
    <row r="11994">
      <c r="A11994" s="13"/>
    </row>
    <row r="11995">
      <c r="A11995" s="13"/>
    </row>
    <row r="11996">
      <c r="A11996" s="13"/>
    </row>
    <row r="11997">
      <c r="A11997" s="13"/>
    </row>
    <row r="11998">
      <c r="A11998" s="13"/>
    </row>
    <row r="11999">
      <c r="A11999" s="13"/>
    </row>
    <row r="12000">
      <c r="A12000" s="13"/>
    </row>
    <row r="12001">
      <c r="A12001" s="13"/>
    </row>
    <row r="12002">
      <c r="A12002" s="13"/>
    </row>
    <row r="12003">
      <c r="A12003" s="13"/>
    </row>
    <row r="12004">
      <c r="A12004" s="13"/>
    </row>
    <row r="12005">
      <c r="A12005" s="13"/>
    </row>
    <row r="12006">
      <c r="A12006" s="13"/>
    </row>
    <row r="12007">
      <c r="A12007" s="13"/>
    </row>
    <row r="12008">
      <c r="A12008" s="13"/>
    </row>
    <row r="12009">
      <c r="A12009" s="13"/>
    </row>
    <row r="12010">
      <c r="A12010" s="13"/>
    </row>
    <row r="12011">
      <c r="A12011" s="13"/>
    </row>
    <row r="12012">
      <c r="A12012" s="13"/>
    </row>
    <row r="12013">
      <c r="A12013" s="13"/>
    </row>
    <row r="12014">
      <c r="A12014" s="13"/>
    </row>
    <row r="12015">
      <c r="A12015" s="13"/>
    </row>
    <row r="12016">
      <c r="A12016" s="13"/>
    </row>
    <row r="12017">
      <c r="A12017" s="13"/>
    </row>
    <row r="12018">
      <c r="A12018" s="13"/>
    </row>
    <row r="12019">
      <c r="A12019" s="13"/>
    </row>
    <row r="12020">
      <c r="A12020" s="13"/>
    </row>
    <row r="12021">
      <c r="A12021" s="13"/>
    </row>
    <row r="12022">
      <c r="A12022" s="13"/>
    </row>
    <row r="12023">
      <c r="A12023" s="13"/>
    </row>
    <row r="12024">
      <c r="A12024" s="13"/>
    </row>
    <row r="12025">
      <c r="A12025" s="13"/>
    </row>
    <row r="12026">
      <c r="A12026" s="13"/>
    </row>
    <row r="12027">
      <c r="A12027" s="13"/>
    </row>
    <row r="12028">
      <c r="A12028" s="13"/>
    </row>
    <row r="12029">
      <c r="A12029" s="13"/>
    </row>
    <row r="12030">
      <c r="A12030" s="13"/>
    </row>
    <row r="12031">
      <c r="A12031" s="13"/>
    </row>
    <row r="12032">
      <c r="A12032" s="13"/>
    </row>
    <row r="12033">
      <c r="A12033" s="13"/>
    </row>
    <row r="12034">
      <c r="A12034" s="13"/>
    </row>
    <row r="12035">
      <c r="A12035" s="13"/>
    </row>
    <row r="12036">
      <c r="A12036" s="13"/>
    </row>
    <row r="12037">
      <c r="A12037" s="13"/>
    </row>
    <row r="12038">
      <c r="A12038" s="13"/>
    </row>
    <row r="12039">
      <c r="A12039" s="13"/>
    </row>
    <row r="12040">
      <c r="A12040" s="13"/>
    </row>
    <row r="12041">
      <c r="A12041" s="13"/>
    </row>
    <row r="12042">
      <c r="A12042" s="13"/>
    </row>
    <row r="12043">
      <c r="A12043" s="13"/>
    </row>
    <row r="12044">
      <c r="A12044" s="13"/>
    </row>
    <row r="12045">
      <c r="A12045" s="13"/>
    </row>
    <row r="12046">
      <c r="A12046" s="13"/>
    </row>
    <row r="12047">
      <c r="A12047" s="13"/>
    </row>
    <row r="12048">
      <c r="A12048" s="13"/>
    </row>
    <row r="12049">
      <c r="A12049" s="13"/>
    </row>
    <row r="12050">
      <c r="A12050" s="13"/>
    </row>
    <row r="12051">
      <c r="A12051" s="13"/>
    </row>
    <row r="12052">
      <c r="A12052" s="13"/>
    </row>
    <row r="12053">
      <c r="A12053" s="13"/>
    </row>
    <row r="12054">
      <c r="A12054" s="13"/>
    </row>
    <row r="12055">
      <c r="A12055" s="13"/>
    </row>
    <row r="12056">
      <c r="A12056" s="13"/>
    </row>
    <row r="12057">
      <c r="A12057" s="13"/>
    </row>
    <row r="12058">
      <c r="A12058" s="13"/>
    </row>
    <row r="12059">
      <c r="A12059" s="13"/>
    </row>
    <row r="12060">
      <c r="A12060" s="13"/>
    </row>
    <row r="12061">
      <c r="A12061" s="13"/>
    </row>
    <row r="12062">
      <c r="A12062" s="13"/>
    </row>
    <row r="12063">
      <c r="A12063" s="13"/>
    </row>
    <row r="12064">
      <c r="A12064" s="13"/>
    </row>
    <row r="12065">
      <c r="A12065" s="13"/>
    </row>
    <row r="12066">
      <c r="A12066" s="13"/>
    </row>
    <row r="12067">
      <c r="A12067" s="13"/>
    </row>
    <row r="12068">
      <c r="A12068" s="13"/>
    </row>
    <row r="12069">
      <c r="A12069" s="13"/>
    </row>
    <row r="12070">
      <c r="A12070" s="13"/>
    </row>
    <row r="12071">
      <c r="A12071" s="13"/>
    </row>
    <row r="12072">
      <c r="A12072" s="13"/>
    </row>
    <row r="12073">
      <c r="A12073" s="13"/>
    </row>
    <row r="12074">
      <c r="A12074" s="13"/>
    </row>
    <row r="12075">
      <c r="A12075" s="13"/>
    </row>
    <row r="12076">
      <c r="A12076" s="13"/>
    </row>
    <row r="12077">
      <c r="A12077" s="13"/>
    </row>
    <row r="12078">
      <c r="A12078" s="13"/>
    </row>
    <row r="12079">
      <c r="A12079" s="13"/>
    </row>
    <row r="12080">
      <c r="A12080" s="13"/>
    </row>
    <row r="12081">
      <c r="A12081" s="13"/>
    </row>
    <row r="12082">
      <c r="A12082" s="13"/>
    </row>
    <row r="12083">
      <c r="A12083" s="13"/>
    </row>
    <row r="12084">
      <c r="A12084" s="13"/>
    </row>
    <row r="12085">
      <c r="A12085" s="13"/>
    </row>
    <row r="12086">
      <c r="A12086" s="13"/>
    </row>
    <row r="12087">
      <c r="A12087" s="13"/>
    </row>
    <row r="12088">
      <c r="A12088" s="13"/>
    </row>
    <row r="12089">
      <c r="A12089" s="13"/>
    </row>
    <row r="12090">
      <c r="A12090" s="13"/>
    </row>
    <row r="12091">
      <c r="A12091" s="13"/>
    </row>
    <row r="12092">
      <c r="A12092" s="13"/>
    </row>
    <row r="12093">
      <c r="A12093" s="13"/>
    </row>
    <row r="12094">
      <c r="A12094" s="13"/>
    </row>
    <row r="12095">
      <c r="A12095" s="13"/>
    </row>
    <row r="12096">
      <c r="A12096" s="13"/>
    </row>
    <row r="12097">
      <c r="A12097" s="13"/>
    </row>
    <row r="12098">
      <c r="A12098" s="13"/>
    </row>
    <row r="12099">
      <c r="A12099" s="13"/>
    </row>
    <row r="12100">
      <c r="A12100" s="13"/>
    </row>
    <row r="12101">
      <c r="A12101" s="13"/>
    </row>
    <row r="12102">
      <c r="A12102" s="13"/>
    </row>
    <row r="12103">
      <c r="A12103" s="13"/>
    </row>
    <row r="12104">
      <c r="A12104" s="13"/>
    </row>
    <row r="12105">
      <c r="A12105" s="13"/>
    </row>
    <row r="12106">
      <c r="A12106" s="13"/>
    </row>
    <row r="12107">
      <c r="A12107" s="13"/>
    </row>
    <row r="12108">
      <c r="A12108" s="13"/>
    </row>
    <row r="12109">
      <c r="A12109" s="13"/>
    </row>
    <row r="12110">
      <c r="A12110" s="13"/>
    </row>
    <row r="12111">
      <c r="A12111" s="13"/>
    </row>
    <row r="12112">
      <c r="A12112" s="13"/>
    </row>
    <row r="12113">
      <c r="A12113" s="13"/>
    </row>
    <row r="12114">
      <c r="A12114" s="13"/>
    </row>
    <row r="12115">
      <c r="A12115" s="13"/>
    </row>
    <row r="12116">
      <c r="A12116" s="13"/>
    </row>
    <row r="12117">
      <c r="A12117" s="13"/>
    </row>
    <row r="12118">
      <c r="A12118" s="13"/>
    </row>
    <row r="12119">
      <c r="A12119" s="13"/>
    </row>
    <row r="12120">
      <c r="A12120" s="13"/>
    </row>
    <row r="12121">
      <c r="A12121" s="13"/>
    </row>
    <row r="12122">
      <c r="A12122" s="13"/>
    </row>
    <row r="12123">
      <c r="A12123" s="13"/>
    </row>
    <row r="12124">
      <c r="A12124" s="13"/>
    </row>
    <row r="12125">
      <c r="A12125" s="13"/>
    </row>
    <row r="12126">
      <c r="A12126" s="13"/>
    </row>
    <row r="12127">
      <c r="A12127" s="13"/>
    </row>
    <row r="12128">
      <c r="A12128" s="13"/>
    </row>
    <row r="12129">
      <c r="A12129" s="13"/>
    </row>
    <row r="12130">
      <c r="A12130" s="13"/>
    </row>
    <row r="12131">
      <c r="A12131" s="13"/>
    </row>
    <row r="12132">
      <c r="A12132" s="13"/>
    </row>
    <row r="12133">
      <c r="A12133" s="13"/>
    </row>
    <row r="12134">
      <c r="A12134" s="13"/>
    </row>
    <row r="12135">
      <c r="A12135" s="13"/>
    </row>
    <row r="12136">
      <c r="A12136" s="13"/>
    </row>
    <row r="12137">
      <c r="A12137" s="13"/>
    </row>
    <row r="12138">
      <c r="A12138" s="13"/>
    </row>
    <row r="12139">
      <c r="A12139" s="13"/>
    </row>
    <row r="12140">
      <c r="A12140" s="13"/>
    </row>
    <row r="12141">
      <c r="A12141" s="13"/>
    </row>
    <row r="12142">
      <c r="A12142" s="13"/>
    </row>
    <row r="12143">
      <c r="A12143" s="13"/>
    </row>
    <row r="12144">
      <c r="A12144" s="13"/>
    </row>
    <row r="12145">
      <c r="A12145" s="13"/>
    </row>
    <row r="12146">
      <c r="A12146" s="13"/>
    </row>
    <row r="12147">
      <c r="A12147" s="13"/>
    </row>
    <row r="12148">
      <c r="A12148" s="13"/>
    </row>
    <row r="12149">
      <c r="A12149" s="13"/>
    </row>
    <row r="12150">
      <c r="A12150" s="13"/>
    </row>
    <row r="12151">
      <c r="A12151" s="13"/>
    </row>
    <row r="12152">
      <c r="A12152" s="13"/>
    </row>
    <row r="12153">
      <c r="A12153" s="13"/>
    </row>
    <row r="12154">
      <c r="A12154" s="13"/>
    </row>
    <row r="12155">
      <c r="A12155" s="13"/>
    </row>
    <row r="12156">
      <c r="A12156" s="13"/>
    </row>
    <row r="12157">
      <c r="A12157" s="13"/>
    </row>
    <row r="12158">
      <c r="A12158" s="13"/>
    </row>
    <row r="12159">
      <c r="A12159" s="13"/>
    </row>
    <row r="12160">
      <c r="A12160" s="13"/>
    </row>
    <row r="12161">
      <c r="A12161" s="13"/>
    </row>
    <row r="12162">
      <c r="A12162" s="13"/>
    </row>
    <row r="12163">
      <c r="A12163" s="13"/>
    </row>
    <row r="12164">
      <c r="A12164" s="13"/>
    </row>
    <row r="12165">
      <c r="A12165" s="13"/>
    </row>
    <row r="12166">
      <c r="A12166" s="13"/>
    </row>
    <row r="12167">
      <c r="A12167" s="13"/>
    </row>
    <row r="12168">
      <c r="A12168" s="13"/>
    </row>
    <row r="12169">
      <c r="A12169" s="13"/>
    </row>
    <row r="12170">
      <c r="A12170" s="13"/>
    </row>
    <row r="12171">
      <c r="A12171" s="13"/>
    </row>
    <row r="12172">
      <c r="A12172" s="13"/>
    </row>
    <row r="12173">
      <c r="A12173" s="13"/>
    </row>
    <row r="12174">
      <c r="A12174" s="13"/>
    </row>
    <row r="12175">
      <c r="A12175" s="13"/>
    </row>
    <row r="12176">
      <c r="A12176" s="13"/>
    </row>
    <row r="12177">
      <c r="A12177" s="13"/>
    </row>
    <row r="12178">
      <c r="A12178" s="13"/>
    </row>
    <row r="12179">
      <c r="A12179" s="13"/>
    </row>
    <row r="12180">
      <c r="A12180" s="13"/>
    </row>
    <row r="12181">
      <c r="A12181" s="13"/>
    </row>
    <row r="12182">
      <c r="A12182" s="13"/>
    </row>
    <row r="12183">
      <c r="A12183" s="13"/>
    </row>
    <row r="12184">
      <c r="A12184" s="13"/>
    </row>
    <row r="12185">
      <c r="A12185" s="13"/>
    </row>
    <row r="12186">
      <c r="A12186" s="13"/>
    </row>
    <row r="12187">
      <c r="A12187" s="13"/>
    </row>
    <row r="12188">
      <c r="A12188" s="13"/>
    </row>
    <row r="12189">
      <c r="A12189" s="13"/>
    </row>
    <row r="12190">
      <c r="A12190" s="13"/>
    </row>
    <row r="12191">
      <c r="A12191" s="13"/>
    </row>
    <row r="12192">
      <c r="A12192" s="13"/>
    </row>
    <row r="12193">
      <c r="A12193" s="13"/>
    </row>
    <row r="12194">
      <c r="A12194" s="13"/>
    </row>
    <row r="12195">
      <c r="A12195" s="13"/>
    </row>
    <row r="12196">
      <c r="A12196" s="13"/>
    </row>
    <row r="12197">
      <c r="A12197" s="13"/>
    </row>
    <row r="12198">
      <c r="A12198" s="13"/>
    </row>
    <row r="12199">
      <c r="A12199" s="13"/>
    </row>
    <row r="12200">
      <c r="A12200" s="13"/>
    </row>
    <row r="12201">
      <c r="A12201" s="13"/>
    </row>
    <row r="12202">
      <c r="A12202" s="13"/>
    </row>
    <row r="12203">
      <c r="A12203" s="13"/>
    </row>
    <row r="12204">
      <c r="A12204" s="13"/>
    </row>
    <row r="12205">
      <c r="A12205" s="13"/>
    </row>
    <row r="12206">
      <c r="A12206" s="13"/>
    </row>
    <row r="12207">
      <c r="A12207" s="13"/>
    </row>
    <row r="12208">
      <c r="A12208" s="13"/>
    </row>
    <row r="12209">
      <c r="A12209" s="13"/>
    </row>
    <row r="12210">
      <c r="A12210" s="13"/>
    </row>
    <row r="12211">
      <c r="A12211" s="13"/>
    </row>
    <row r="12212">
      <c r="A12212" s="13"/>
    </row>
    <row r="12213">
      <c r="A12213" s="13"/>
    </row>
    <row r="12214">
      <c r="A12214" s="13"/>
    </row>
    <row r="12215">
      <c r="A12215" s="13"/>
    </row>
    <row r="12216">
      <c r="A12216" s="13"/>
    </row>
    <row r="12217">
      <c r="A12217" s="13"/>
    </row>
    <row r="12218">
      <c r="A12218" s="13"/>
    </row>
    <row r="12219">
      <c r="A12219" s="13"/>
    </row>
    <row r="12220">
      <c r="A12220" s="13"/>
    </row>
    <row r="12221">
      <c r="A12221" s="13"/>
    </row>
    <row r="12222">
      <c r="A12222" s="13"/>
    </row>
    <row r="12223">
      <c r="A12223" s="13"/>
    </row>
    <row r="12224">
      <c r="A12224" s="13"/>
    </row>
    <row r="12225">
      <c r="A12225" s="13"/>
    </row>
    <row r="12226">
      <c r="A12226" s="13"/>
    </row>
    <row r="12227">
      <c r="A12227" s="13"/>
    </row>
    <row r="12228">
      <c r="A12228" s="13"/>
    </row>
    <row r="12229">
      <c r="A12229" s="13"/>
    </row>
    <row r="12230">
      <c r="A12230" s="13"/>
    </row>
    <row r="12231">
      <c r="A12231" s="13"/>
    </row>
    <row r="12232">
      <c r="A12232" s="13"/>
    </row>
    <row r="12233">
      <c r="A12233" s="13"/>
    </row>
    <row r="12234">
      <c r="A12234" s="13"/>
    </row>
    <row r="12235">
      <c r="A12235" s="13"/>
    </row>
    <row r="12236">
      <c r="A12236" s="13"/>
    </row>
    <row r="12237">
      <c r="A12237" s="13"/>
    </row>
    <row r="12238">
      <c r="A12238" s="13"/>
    </row>
    <row r="12239">
      <c r="A12239" s="13"/>
    </row>
    <row r="12240">
      <c r="A12240" s="13"/>
    </row>
    <row r="12241">
      <c r="A12241" s="13"/>
    </row>
    <row r="12242">
      <c r="A12242" s="13"/>
    </row>
    <row r="12243">
      <c r="A12243" s="13"/>
    </row>
    <row r="12244">
      <c r="A12244" s="13"/>
    </row>
    <row r="12245">
      <c r="A12245" s="13"/>
    </row>
    <row r="12246">
      <c r="A12246" s="13"/>
    </row>
    <row r="12247">
      <c r="A12247" s="13"/>
    </row>
    <row r="12248">
      <c r="A12248" s="13"/>
    </row>
    <row r="12249">
      <c r="A12249" s="13"/>
    </row>
    <row r="12250">
      <c r="A12250" s="13"/>
    </row>
    <row r="12251">
      <c r="A12251" s="13"/>
    </row>
    <row r="12252">
      <c r="A12252" s="13"/>
    </row>
    <row r="12253">
      <c r="A12253" s="13"/>
    </row>
    <row r="12254">
      <c r="A12254" s="13"/>
    </row>
    <row r="12255">
      <c r="A12255" s="13"/>
    </row>
    <row r="12256">
      <c r="A12256" s="13"/>
    </row>
    <row r="12257">
      <c r="A12257" s="13"/>
    </row>
    <row r="12258">
      <c r="A12258" s="13"/>
    </row>
    <row r="12259">
      <c r="A12259" s="13"/>
    </row>
    <row r="12260">
      <c r="A12260" s="13"/>
    </row>
    <row r="12261">
      <c r="A12261" s="13"/>
    </row>
    <row r="12262">
      <c r="A12262" s="13"/>
    </row>
    <row r="12263">
      <c r="A12263" s="13"/>
    </row>
    <row r="12264">
      <c r="A12264" s="13"/>
    </row>
    <row r="12265">
      <c r="A12265" s="13"/>
    </row>
    <row r="12266">
      <c r="A12266" s="13"/>
    </row>
    <row r="12267">
      <c r="A12267" s="13"/>
    </row>
    <row r="12268">
      <c r="A12268" s="13"/>
    </row>
    <row r="12269">
      <c r="A12269" s="13"/>
    </row>
    <row r="12270">
      <c r="A12270" s="13"/>
    </row>
    <row r="12271">
      <c r="A12271" s="13"/>
    </row>
    <row r="12272">
      <c r="A12272" s="13"/>
    </row>
    <row r="12273">
      <c r="A12273" s="13"/>
    </row>
    <row r="12274">
      <c r="A12274" s="13"/>
    </row>
    <row r="12275">
      <c r="A12275" s="13"/>
    </row>
    <row r="12276">
      <c r="A12276" s="13"/>
    </row>
    <row r="12277">
      <c r="A12277" s="13"/>
    </row>
    <row r="12278">
      <c r="A12278" s="13"/>
    </row>
    <row r="12279">
      <c r="A12279" s="13"/>
    </row>
    <row r="12280">
      <c r="A12280" s="13"/>
    </row>
    <row r="12281">
      <c r="A12281" s="13"/>
    </row>
    <row r="12282">
      <c r="A12282" s="13"/>
    </row>
    <row r="12283">
      <c r="A12283" s="13"/>
    </row>
    <row r="12284">
      <c r="A12284" s="13"/>
    </row>
    <row r="12285">
      <c r="A12285" s="13"/>
    </row>
    <row r="12286">
      <c r="A12286" s="13"/>
    </row>
    <row r="12287">
      <c r="A12287" s="13"/>
    </row>
    <row r="12288">
      <c r="A12288" s="13"/>
    </row>
    <row r="12289">
      <c r="A12289" s="13"/>
    </row>
    <row r="12290">
      <c r="A12290" s="13"/>
    </row>
    <row r="12291">
      <c r="A12291" s="13"/>
    </row>
    <row r="12292">
      <c r="A12292" s="13"/>
    </row>
    <row r="12293">
      <c r="A12293" s="13"/>
    </row>
    <row r="12294">
      <c r="A12294" s="13"/>
    </row>
    <row r="12295">
      <c r="A12295" s="13"/>
    </row>
    <row r="12296">
      <c r="A12296" s="13"/>
    </row>
    <row r="12297">
      <c r="A12297" s="13"/>
    </row>
    <row r="12298">
      <c r="A12298" s="13"/>
    </row>
    <row r="12299">
      <c r="A12299" s="13"/>
    </row>
    <row r="12300">
      <c r="A12300" s="13"/>
    </row>
    <row r="12301">
      <c r="A12301" s="13"/>
    </row>
    <row r="12302">
      <c r="A12302" s="13"/>
    </row>
    <row r="12303">
      <c r="A12303" s="13"/>
    </row>
    <row r="12304">
      <c r="A12304" s="13"/>
    </row>
    <row r="12305">
      <c r="A12305" s="13"/>
    </row>
    <row r="12306">
      <c r="A12306" s="13"/>
    </row>
    <row r="12307">
      <c r="A12307" s="13"/>
    </row>
    <row r="12308">
      <c r="A12308" s="13"/>
    </row>
    <row r="12309">
      <c r="A12309" s="13"/>
    </row>
    <row r="12310">
      <c r="A12310" s="13"/>
    </row>
    <row r="12311">
      <c r="A12311" s="13"/>
    </row>
    <row r="12312">
      <c r="A12312" s="13"/>
    </row>
    <row r="12313">
      <c r="A12313" s="13"/>
    </row>
    <row r="12314">
      <c r="A12314" s="13"/>
    </row>
    <row r="12315">
      <c r="A12315" s="13"/>
    </row>
    <row r="12316">
      <c r="A12316" s="13"/>
    </row>
    <row r="12317">
      <c r="A12317" s="13"/>
    </row>
    <row r="12318">
      <c r="A12318" s="13"/>
    </row>
    <row r="12319">
      <c r="A12319" s="13"/>
    </row>
    <row r="12320">
      <c r="A12320" s="13"/>
    </row>
    <row r="12321">
      <c r="A12321" s="13"/>
    </row>
    <row r="12322">
      <c r="A12322" s="13"/>
    </row>
    <row r="12323">
      <c r="A12323" s="13"/>
    </row>
    <row r="12324">
      <c r="A12324" s="13"/>
    </row>
    <row r="12325">
      <c r="A12325" s="13"/>
    </row>
    <row r="12326">
      <c r="A12326" s="13"/>
    </row>
    <row r="12327">
      <c r="A12327" s="13"/>
    </row>
    <row r="12328">
      <c r="A12328" s="13"/>
    </row>
    <row r="12329">
      <c r="A12329" s="13"/>
    </row>
    <row r="12330">
      <c r="A12330" s="13"/>
    </row>
    <row r="12331">
      <c r="A12331" s="13"/>
    </row>
    <row r="12332">
      <c r="A12332" s="13"/>
    </row>
    <row r="12333">
      <c r="A12333" s="13"/>
    </row>
    <row r="12334">
      <c r="A12334" s="13"/>
    </row>
    <row r="12335">
      <c r="A12335" s="13"/>
    </row>
    <row r="12336">
      <c r="A12336" s="13"/>
    </row>
    <row r="12337">
      <c r="A12337" s="13"/>
    </row>
    <row r="12338">
      <c r="A12338" s="13"/>
    </row>
    <row r="12339">
      <c r="A12339" s="13"/>
    </row>
    <row r="12340">
      <c r="A12340" s="13"/>
    </row>
    <row r="12341">
      <c r="A12341" s="13"/>
    </row>
    <row r="12342">
      <c r="A12342" s="13"/>
    </row>
    <row r="12343">
      <c r="A12343" s="13"/>
    </row>
    <row r="12344">
      <c r="A12344" s="13"/>
    </row>
    <row r="12345">
      <c r="A12345" s="13"/>
    </row>
    <row r="12346">
      <c r="A12346" s="13"/>
    </row>
    <row r="12347">
      <c r="A12347" s="13"/>
    </row>
    <row r="12348">
      <c r="A12348" s="13"/>
    </row>
    <row r="12349">
      <c r="A12349" s="13"/>
    </row>
    <row r="12350">
      <c r="A12350" s="13"/>
    </row>
    <row r="12351">
      <c r="A12351" s="13"/>
    </row>
    <row r="12352">
      <c r="A12352" s="13"/>
    </row>
    <row r="12353">
      <c r="A12353" s="13"/>
    </row>
    <row r="12354">
      <c r="A12354" s="13"/>
    </row>
    <row r="12355">
      <c r="A12355" s="13"/>
    </row>
    <row r="12356">
      <c r="A12356" s="13"/>
    </row>
    <row r="12357">
      <c r="A12357" s="13"/>
    </row>
    <row r="12358">
      <c r="A12358" s="13"/>
    </row>
    <row r="12359">
      <c r="A12359" s="13"/>
    </row>
    <row r="12360">
      <c r="A12360" s="13"/>
    </row>
    <row r="12361">
      <c r="A12361" s="13"/>
    </row>
    <row r="12362">
      <c r="A12362" s="13"/>
    </row>
    <row r="12363">
      <c r="A12363" s="13"/>
    </row>
    <row r="12364">
      <c r="A12364" s="13"/>
    </row>
    <row r="12365">
      <c r="A12365" s="13"/>
    </row>
    <row r="12366">
      <c r="A12366" s="13"/>
    </row>
    <row r="12367">
      <c r="A12367" s="13"/>
    </row>
    <row r="12368">
      <c r="A12368" s="13"/>
    </row>
    <row r="12369">
      <c r="A12369" s="13"/>
    </row>
    <row r="12370">
      <c r="A12370" s="13"/>
    </row>
    <row r="12371">
      <c r="A12371" s="13"/>
    </row>
    <row r="12372">
      <c r="A12372" s="13"/>
    </row>
    <row r="12373">
      <c r="A12373" s="13"/>
    </row>
    <row r="12374">
      <c r="A12374" s="13"/>
    </row>
    <row r="12375">
      <c r="A12375" s="13"/>
    </row>
    <row r="12376">
      <c r="A12376" s="13"/>
    </row>
    <row r="12377">
      <c r="A12377" s="13"/>
    </row>
    <row r="12378">
      <c r="A12378" s="13"/>
    </row>
    <row r="12379">
      <c r="A12379" s="13"/>
    </row>
    <row r="12380">
      <c r="A12380" s="13"/>
    </row>
    <row r="12381">
      <c r="A12381" s="13"/>
    </row>
    <row r="12382">
      <c r="A12382" s="13"/>
    </row>
    <row r="12383">
      <c r="A12383" s="13"/>
    </row>
    <row r="12384">
      <c r="A12384" s="13"/>
    </row>
    <row r="12385">
      <c r="A12385" s="13"/>
    </row>
    <row r="12386">
      <c r="A12386" s="13"/>
    </row>
    <row r="12387">
      <c r="A12387" s="13"/>
    </row>
    <row r="12388">
      <c r="A12388" s="13"/>
    </row>
    <row r="12389">
      <c r="A12389" s="13"/>
    </row>
    <row r="12390">
      <c r="A12390" s="13"/>
    </row>
    <row r="12391">
      <c r="A12391" s="13"/>
    </row>
    <row r="12392">
      <c r="A12392" s="13"/>
    </row>
    <row r="12393">
      <c r="A12393" s="13"/>
    </row>
    <row r="12394">
      <c r="A12394" s="13"/>
    </row>
    <row r="12395">
      <c r="A12395" s="13"/>
    </row>
    <row r="12396">
      <c r="A12396" s="13"/>
    </row>
    <row r="12397">
      <c r="A12397" s="13"/>
    </row>
    <row r="12398">
      <c r="A12398" s="13"/>
    </row>
    <row r="12399">
      <c r="A12399" s="13"/>
    </row>
    <row r="12400">
      <c r="A12400" s="13"/>
    </row>
    <row r="12401">
      <c r="A12401" s="13"/>
    </row>
    <row r="12402">
      <c r="A12402" s="13"/>
    </row>
    <row r="12403">
      <c r="A12403" s="13"/>
    </row>
    <row r="12404">
      <c r="A12404" s="13"/>
    </row>
    <row r="12405">
      <c r="A12405" s="13"/>
    </row>
    <row r="12406">
      <c r="A12406" s="13"/>
    </row>
    <row r="12407">
      <c r="A12407" s="13"/>
    </row>
    <row r="12408">
      <c r="A12408" s="13"/>
    </row>
    <row r="12409">
      <c r="A12409" s="13"/>
    </row>
    <row r="12410">
      <c r="A12410" s="13"/>
    </row>
    <row r="12411">
      <c r="A12411" s="13"/>
    </row>
    <row r="12412">
      <c r="A12412" s="13"/>
    </row>
    <row r="12413">
      <c r="A12413" s="13"/>
    </row>
    <row r="12414">
      <c r="A12414" s="13"/>
    </row>
    <row r="12415">
      <c r="A12415" s="13"/>
    </row>
    <row r="12416">
      <c r="A12416" s="13"/>
    </row>
    <row r="12417">
      <c r="A12417" s="13"/>
    </row>
    <row r="12418">
      <c r="A12418" s="13"/>
    </row>
    <row r="12419">
      <c r="A12419" s="13"/>
    </row>
    <row r="12420">
      <c r="A12420" s="13"/>
    </row>
    <row r="12421">
      <c r="A12421" s="13"/>
    </row>
    <row r="12422">
      <c r="A12422" s="13"/>
    </row>
    <row r="12423">
      <c r="A12423" s="13"/>
    </row>
    <row r="12424">
      <c r="A12424" s="13"/>
    </row>
    <row r="12425">
      <c r="A12425" s="13"/>
    </row>
    <row r="12426">
      <c r="A12426" s="13"/>
    </row>
    <row r="12427">
      <c r="A12427" s="13"/>
    </row>
    <row r="12428">
      <c r="A12428" s="13"/>
    </row>
    <row r="12429">
      <c r="A12429" s="13"/>
    </row>
    <row r="12430">
      <c r="A12430" s="13"/>
    </row>
    <row r="12431">
      <c r="A12431" s="13"/>
    </row>
    <row r="12432">
      <c r="A12432" s="13"/>
    </row>
    <row r="12433">
      <c r="A12433" s="13"/>
    </row>
    <row r="12434">
      <c r="A12434" s="13"/>
    </row>
    <row r="12435">
      <c r="A12435" s="13"/>
    </row>
    <row r="12436">
      <c r="A12436" s="13"/>
    </row>
    <row r="12437">
      <c r="A12437" s="13"/>
    </row>
    <row r="12438">
      <c r="A12438" s="13"/>
    </row>
    <row r="12439">
      <c r="A12439" s="13"/>
    </row>
    <row r="12440">
      <c r="A12440" s="13"/>
    </row>
    <row r="12441">
      <c r="A12441" s="13"/>
    </row>
    <row r="12442">
      <c r="A12442" s="13"/>
    </row>
    <row r="12443">
      <c r="A12443" s="13"/>
    </row>
    <row r="12444">
      <c r="A12444" s="13"/>
    </row>
    <row r="12445">
      <c r="A12445" s="13"/>
    </row>
    <row r="12446">
      <c r="A12446" s="13"/>
    </row>
    <row r="12447">
      <c r="A12447" s="13"/>
    </row>
    <row r="12448">
      <c r="A12448" s="13"/>
    </row>
    <row r="12449">
      <c r="A12449" s="13"/>
    </row>
    <row r="12450">
      <c r="A12450" s="13"/>
    </row>
    <row r="12451">
      <c r="A12451" s="13"/>
    </row>
    <row r="12452">
      <c r="A12452" s="13"/>
    </row>
    <row r="12453">
      <c r="A12453" s="13"/>
    </row>
    <row r="12454">
      <c r="A12454" s="13"/>
    </row>
    <row r="12455">
      <c r="A12455" s="13"/>
    </row>
    <row r="12456">
      <c r="A12456" s="13"/>
    </row>
    <row r="12457">
      <c r="A12457" s="13"/>
    </row>
    <row r="12458">
      <c r="A12458" s="13"/>
    </row>
    <row r="12459">
      <c r="A12459" s="13"/>
    </row>
    <row r="12460">
      <c r="A12460" s="13"/>
    </row>
    <row r="12461">
      <c r="A12461" s="13"/>
    </row>
    <row r="12462">
      <c r="A12462" s="13"/>
    </row>
    <row r="12463">
      <c r="A12463" s="13"/>
    </row>
    <row r="12464">
      <c r="A12464" s="13"/>
    </row>
    <row r="12465">
      <c r="A12465" s="13"/>
    </row>
    <row r="12466">
      <c r="A12466" s="13"/>
    </row>
    <row r="12467">
      <c r="A12467" s="13"/>
    </row>
    <row r="12468">
      <c r="A12468" s="13"/>
    </row>
    <row r="12469">
      <c r="A12469" s="13"/>
    </row>
    <row r="12470">
      <c r="A12470" s="13"/>
    </row>
    <row r="12471">
      <c r="A12471" s="13"/>
    </row>
    <row r="12472">
      <c r="A12472" s="13"/>
    </row>
    <row r="12473">
      <c r="A12473" s="13"/>
    </row>
    <row r="12474">
      <c r="A12474" s="13"/>
    </row>
    <row r="12475">
      <c r="A12475" s="13"/>
    </row>
    <row r="12476">
      <c r="A12476" s="13"/>
    </row>
    <row r="12477">
      <c r="A12477" s="13"/>
    </row>
    <row r="12478">
      <c r="A12478" s="13"/>
    </row>
    <row r="12479">
      <c r="A12479" s="13"/>
    </row>
    <row r="12480">
      <c r="A12480" s="13"/>
    </row>
    <row r="12481">
      <c r="A12481" s="13"/>
    </row>
    <row r="12482">
      <c r="A12482" s="13"/>
    </row>
    <row r="12483">
      <c r="A12483" s="13"/>
    </row>
    <row r="12484">
      <c r="A12484" s="13"/>
    </row>
    <row r="12485">
      <c r="A12485" s="13"/>
    </row>
    <row r="12486">
      <c r="A12486" s="13"/>
    </row>
    <row r="12487">
      <c r="A12487" s="13"/>
    </row>
    <row r="12488">
      <c r="A12488" s="13"/>
    </row>
    <row r="12489">
      <c r="A12489" s="13"/>
    </row>
    <row r="12490">
      <c r="A12490" s="13"/>
    </row>
    <row r="12491">
      <c r="A12491" s="13"/>
    </row>
    <row r="12492">
      <c r="A12492" s="13"/>
    </row>
    <row r="12493">
      <c r="A12493" s="13"/>
    </row>
    <row r="12494">
      <c r="A12494" s="13"/>
    </row>
    <row r="12495">
      <c r="A12495" s="13"/>
    </row>
    <row r="12496">
      <c r="A12496" s="13"/>
    </row>
    <row r="12497">
      <c r="A12497" s="13"/>
    </row>
    <row r="12498">
      <c r="A12498" s="13"/>
    </row>
    <row r="12499">
      <c r="A12499" s="13"/>
    </row>
    <row r="12500">
      <c r="A12500" s="13"/>
    </row>
    <row r="12501">
      <c r="A12501" s="13"/>
    </row>
    <row r="12502">
      <c r="A12502" s="13"/>
    </row>
    <row r="12503">
      <c r="A12503" s="13"/>
    </row>
    <row r="12504">
      <c r="A12504" s="13"/>
    </row>
    <row r="12505">
      <c r="A12505" s="13"/>
    </row>
    <row r="12506">
      <c r="A12506" s="13"/>
    </row>
    <row r="12507">
      <c r="A12507" s="13"/>
    </row>
    <row r="12508">
      <c r="A12508" s="13"/>
    </row>
    <row r="12509">
      <c r="A12509" s="13"/>
    </row>
    <row r="12510">
      <c r="A12510" s="13"/>
    </row>
    <row r="12511">
      <c r="A12511" s="13"/>
    </row>
    <row r="12512">
      <c r="A12512" s="13"/>
    </row>
    <row r="12513">
      <c r="A12513" s="13"/>
    </row>
    <row r="12514">
      <c r="A12514" s="13"/>
    </row>
    <row r="12515">
      <c r="A12515" s="13"/>
    </row>
    <row r="12516">
      <c r="A12516" s="13"/>
    </row>
    <row r="12517">
      <c r="A12517" s="13"/>
    </row>
    <row r="12518">
      <c r="A12518" s="13"/>
    </row>
    <row r="12519">
      <c r="A12519" s="13"/>
    </row>
    <row r="12520">
      <c r="A12520" s="13"/>
    </row>
    <row r="12521">
      <c r="A12521" s="13"/>
    </row>
    <row r="12522">
      <c r="A12522" s="13"/>
    </row>
    <row r="12523">
      <c r="A12523" s="13"/>
    </row>
    <row r="12524">
      <c r="A12524" s="13"/>
    </row>
    <row r="12525">
      <c r="A12525" s="13"/>
    </row>
    <row r="12526">
      <c r="A12526" s="13"/>
    </row>
    <row r="12527">
      <c r="A12527" s="13"/>
    </row>
    <row r="12528">
      <c r="A12528" s="13"/>
    </row>
    <row r="12529">
      <c r="A12529" s="13"/>
    </row>
    <row r="12530">
      <c r="A12530" s="13"/>
    </row>
    <row r="12531">
      <c r="A12531" s="13"/>
    </row>
    <row r="12532">
      <c r="A12532" s="13"/>
    </row>
    <row r="12533">
      <c r="A12533" s="13"/>
    </row>
    <row r="12534">
      <c r="A12534" s="13"/>
    </row>
    <row r="12535">
      <c r="A12535" s="13"/>
    </row>
    <row r="12536">
      <c r="A12536" s="13"/>
    </row>
    <row r="12537">
      <c r="A12537" s="13"/>
    </row>
    <row r="12538">
      <c r="A12538" s="13"/>
    </row>
    <row r="12539">
      <c r="A12539" s="13"/>
    </row>
    <row r="12540">
      <c r="A12540" s="13"/>
    </row>
    <row r="12541">
      <c r="A12541" s="13"/>
    </row>
    <row r="12542">
      <c r="A12542" s="13"/>
    </row>
    <row r="12543">
      <c r="A12543" s="13"/>
    </row>
    <row r="12544">
      <c r="A12544" s="13"/>
    </row>
    <row r="12545">
      <c r="A12545" s="13"/>
    </row>
    <row r="12546">
      <c r="A12546" s="13"/>
    </row>
    <row r="12547">
      <c r="A12547" s="13"/>
    </row>
    <row r="12548">
      <c r="A12548" s="13"/>
    </row>
    <row r="12549">
      <c r="A12549" s="13"/>
    </row>
    <row r="12550">
      <c r="A12550" s="13"/>
    </row>
    <row r="12551">
      <c r="A12551" s="13"/>
    </row>
    <row r="12552">
      <c r="A12552" s="13"/>
    </row>
    <row r="12553">
      <c r="A12553" s="13"/>
    </row>
    <row r="12554">
      <c r="A12554" s="13"/>
    </row>
    <row r="12555">
      <c r="A12555" s="13"/>
    </row>
    <row r="12556">
      <c r="A12556" s="13"/>
    </row>
    <row r="12557">
      <c r="A12557" s="13"/>
    </row>
    <row r="12558">
      <c r="A12558" s="13"/>
    </row>
    <row r="12559">
      <c r="A12559" s="13"/>
    </row>
    <row r="12560">
      <c r="A12560" s="13"/>
    </row>
    <row r="12561">
      <c r="A12561" s="13"/>
    </row>
    <row r="12562">
      <c r="A12562" s="13"/>
    </row>
    <row r="12563">
      <c r="A12563" s="13"/>
    </row>
    <row r="12564">
      <c r="A12564" s="13"/>
    </row>
    <row r="12565">
      <c r="A12565" s="13"/>
    </row>
    <row r="12566">
      <c r="A12566" s="13"/>
    </row>
    <row r="12567">
      <c r="A12567" s="13"/>
    </row>
    <row r="12568">
      <c r="A12568" s="13"/>
    </row>
    <row r="12569">
      <c r="A12569" s="13"/>
    </row>
    <row r="12570">
      <c r="A12570" s="13"/>
    </row>
    <row r="12571">
      <c r="A12571" s="13"/>
    </row>
    <row r="12572">
      <c r="A12572" s="13"/>
    </row>
    <row r="12573">
      <c r="A12573" s="13"/>
    </row>
    <row r="12574">
      <c r="A12574" s="13"/>
    </row>
    <row r="12575">
      <c r="A12575" s="13"/>
    </row>
    <row r="12576">
      <c r="A12576" s="13"/>
    </row>
    <row r="12577">
      <c r="A12577" s="13"/>
    </row>
    <row r="12578">
      <c r="A12578" s="13"/>
    </row>
    <row r="12579">
      <c r="A12579" s="13"/>
    </row>
    <row r="12580">
      <c r="A12580" s="13"/>
    </row>
    <row r="12581">
      <c r="A12581" s="13"/>
    </row>
    <row r="12582">
      <c r="A12582" s="13"/>
    </row>
    <row r="12583">
      <c r="A12583" s="13"/>
    </row>
    <row r="12584">
      <c r="A12584" s="13"/>
    </row>
    <row r="12585">
      <c r="A12585" s="13"/>
    </row>
    <row r="12586">
      <c r="A12586" s="13"/>
    </row>
    <row r="12587">
      <c r="A12587" s="13"/>
    </row>
    <row r="12588">
      <c r="A12588" s="13"/>
    </row>
    <row r="12589">
      <c r="A12589" s="13"/>
    </row>
    <row r="12590">
      <c r="A12590" s="13"/>
    </row>
    <row r="12591">
      <c r="A12591" s="13"/>
    </row>
    <row r="12592">
      <c r="A12592" s="13"/>
    </row>
    <row r="12593">
      <c r="A12593" s="13"/>
    </row>
    <row r="12594">
      <c r="A12594" s="13"/>
    </row>
    <row r="12595">
      <c r="A12595" s="13"/>
    </row>
    <row r="12596">
      <c r="A12596" s="13"/>
    </row>
    <row r="12597">
      <c r="A12597" s="13"/>
    </row>
    <row r="12598">
      <c r="A12598" s="13"/>
    </row>
    <row r="12599">
      <c r="A12599" s="13"/>
    </row>
    <row r="12600">
      <c r="A12600" s="13"/>
    </row>
    <row r="12601">
      <c r="A12601" s="13"/>
    </row>
    <row r="12602">
      <c r="A12602" s="13"/>
    </row>
    <row r="12603">
      <c r="A12603" s="13"/>
    </row>
    <row r="12604">
      <c r="A12604" s="13"/>
    </row>
    <row r="12605">
      <c r="A12605" s="13"/>
    </row>
    <row r="12606">
      <c r="A12606" s="13"/>
    </row>
    <row r="12607">
      <c r="A12607" s="13"/>
    </row>
    <row r="12608">
      <c r="A12608" s="13"/>
    </row>
    <row r="12609">
      <c r="A12609" s="13"/>
    </row>
    <row r="12610">
      <c r="A12610" s="13"/>
    </row>
    <row r="12611">
      <c r="A12611" s="13"/>
    </row>
    <row r="12612">
      <c r="A12612" s="13"/>
    </row>
    <row r="12613">
      <c r="A12613" s="13"/>
    </row>
    <row r="12614">
      <c r="A12614" s="13"/>
    </row>
    <row r="12615">
      <c r="A12615" s="13"/>
    </row>
    <row r="12616">
      <c r="A12616" s="13"/>
    </row>
    <row r="12617">
      <c r="A12617" s="13"/>
    </row>
    <row r="12618">
      <c r="A12618" s="13"/>
    </row>
    <row r="12619">
      <c r="A12619" s="13"/>
    </row>
    <row r="12620">
      <c r="A12620" s="13"/>
    </row>
    <row r="12621">
      <c r="A12621" s="13"/>
    </row>
    <row r="12622">
      <c r="A12622" s="13"/>
    </row>
    <row r="12623">
      <c r="A12623" s="13"/>
    </row>
    <row r="12624">
      <c r="A12624" s="13"/>
    </row>
    <row r="12625">
      <c r="A12625" s="13"/>
    </row>
    <row r="12626">
      <c r="A12626" s="13"/>
    </row>
    <row r="12627">
      <c r="A12627" s="13"/>
    </row>
    <row r="12628">
      <c r="A12628" s="13"/>
    </row>
    <row r="12629">
      <c r="A12629" s="13"/>
    </row>
    <row r="12630">
      <c r="A12630" s="13"/>
    </row>
    <row r="12631">
      <c r="A12631" s="13"/>
    </row>
    <row r="12632">
      <c r="A12632" s="13"/>
    </row>
    <row r="12633">
      <c r="A12633" s="13"/>
    </row>
    <row r="12634">
      <c r="A12634" s="13"/>
    </row>
    <row r="12635">
      <c r="A12635" s="13"/>
    </row>
    <row r="12636">
      <c r="A12636" s="13"/>
    </row>
    <row r="12637">
      <c r="A12637" s="13"/>
    </row>
    <row r="12638">
      <c r="A12638" s="13"/>
    </row>
    <row r="12639">
      <c r="A12639" s="13"/>
    </row>
    <row r="12640">
      <c r="A12640" s="13"/>
    </row>
    <row r="12641">
      <c r="A12641" s="13"/>
    </row>
    <row r="12642">
      <c r="A12642" s="13"/>
    </row>
    <row r="12643">
      <c r="A12643" s="13"/>
    </row>
    <row r="12644">
      <c r="A12644" s="13"/>
    </row>
    <row r="12645">
      <c r="A12645" s="13"/>
    </row>
    <row r="12646">
      <c r="A12646" s="13"/>
    </row>
    <row r="12647">
      <c r="A12647" s="13"/>
    </row>
    <row r="12648">
      <c r="A12648" s="13"/>
    </row>
    <row r="12649">
      <c r="A12649" s="13"/>
    </row>
    <row r="12650">
      <c r="A12650" s="13"/>
    </row>
    <row r="12651">
      <c r="A12651" s="13"/>
    </row>
    <row r="12652">
      <c r="A12652" s="13"/>
    </row>
    <row r="12653">
      <c r="A12653" s="13"/>
    </row>
    <row r="12654">
      <c r="A12654" s="13"/>
    </row>
    <row r="12655">
      <c r="A12655" s="13"/>
    </row>
    <row r="12656">
      <c r="A12656" s="13"/>
    </row>
    <row r="12657">
      <c r="A12657" s="13"/>
    </row>
    <row r="12658">
      <c r="A12658" s="13"/>
    </row>
    <row r="12659">
      <c r="A12659" s="13"/>
    </row>
    <row r="12660">
      <c r="A12660" s="13"/>
    </row>
    <row r="12661">
      <c r="A12661" s="13"/>
    </row>
    <row r="12662">
      <c r="A12662" s="13"/>
    </row>
    <row r="12663">
      <c r="A12663" s="13"/>
    </row>
    <row r="12664">
      <c r="A12664" s="13"/>
    </row>
    <row r="12665">
      <c r="A12665" s="13"/>
    </row>
    <row r="12666">
      <c r="A12666" s="13"/>
    </row>
    <row r="12667">
      <c r="A12667" s="13"/>
    </row>
    <row r="12668">
      <c r="A12668" s="13"/>
    </row>
    <row r="12669">
      <c r="A12669" s="13"/>
    </row>
    <row r="12670">
      <c r="A12670" s="13"/>
    </row>
    <row r="12671">
      <c r="A12671" s="13"/>
    </row>
    <row r="12672">
      <c r="A12672" s="13"/>
    </row>
    <row r="12673">
      <c r="A12673" s="13"/>
    </row>
    <row r="12674">
      <c r="A12674" s="13"/>
    </row>
    <row r="12675">
      <c r="A12675" s="13"/>
    </row>
    <row r="12676">
      <c r="A12676" s="13"/>
    </row>
    <row r="12677">
      <c r="A12677" s="13"/>
    </row>
    <row r="12678">
      <c r="A12678" s="13"/>
    </row>
    <row r="12679">
      <c r="A12679" s="13"/>
    </row>
    <row r="12680">
      <c r="A12680" s="13"/>
    </row>
    <row r="12681">
      <c r="A12681" s="13"/>
    </row>
    <row r="12682">
      <c r="A12682" s="13"/>
    </row>
    <row r="12683">
      <c r="A12683" s="13"/>
    </row>
    <row r="12684">
      <c r="A12684" s="13"/>
    </row>
    <row r="12685">
      <c r="A12685" s="13"/>
    </row>
    <row r="12686">
      <c r="A12686" s="13"/>
    </row>
    <row r="12687">
      <c r="A12687" s="13"/>
    </row>
    <row r="12688">
      <c r="A12688" s="13"/>
    </row>
    <row r="12689">
      <c r="A12689" s="13"/>
    </row>
    <row r="12690">
      <c r="A12690" s="13"/>
    </row>
    <row r="12691">
      <c r="A12691" s="13"/>
    </row>
    <row r="12692">
      <c r="A12692" s="13"/>
    </row>
    <row r="12693">
      <c r="A12693" s="13"/>
    </row>
    <row r="12694">
      <c r="A12694" s="13"/>
    </row>
    <row r="12695">
      <c r="A12695" s="13"/>
    </row>
    <row r="12696">
      <c r="A12696" s="13"/>
    </row>
    <row r="12697">
      <c r="A12697" s="13"/>
    </row>
    <row r="12698">
      <c r="A12698" s="13"/>
    </row>
    <row r="12699">
      <c r="A12699" s="13"/>
    </row>
    <row r="12700">
      <c r="A12700" s="13"/>
    </row>
    <row r="12701">
      <c r="A12701" s="13"/>
    </row>
    <row r="12702">
      <c r="A12702" s="13"/>
    </row>
    <row r="12703">
      <c r="A12703" s="13"/>
    </row>
    <row r="12704">
      <c r="A12704" s="13"/>
    </row>
    <row r="12705">
      <c r="A12705" s="13"/>
    </row>
    <row r="12706">
      <c r="A12706" s="13"/>
    </row>
    <row r="12707">
      <c r="A12707" s="13"/>
    </row>
    <row r="12708">
      <c r="A12708" s="13"/>
    </row>
    <row r="12709">
      <c r="A12709" s="13"/>
    </row>
    <row r="12710">
      <c r="A12710" s="13"/>
    </row>
    <row r="12711">
      <c r="A12711" s="13"/>
    </row>
    <row r="12712">
      <c r="A12712" s="13"/>
    </row>
    <row r="12713">
      <c r="A12713" s="13"/>
    </row>
    <row r="12714">
      <c r="A12714" s="13"/>
    </row>
    <row r="12715">
      <c r="A12715" s="13"/>
    </row>
    <row r="12716">
      <c r="A12716" s="13"/>
    </row>
    <row r="12717">
      <c r="A12717" s="13"/>
    </row>
    <row r="12718">
      <c r="A12718" s="13"/>
    </row>
    <row r="12719">
      <c r="A12719" s="13"/>
    </row>
    <row r="12720">
      <c r="A12720" s="13"/>
    </row>
    <row r="12721">
      <c r="A12721" s="13"/>
    </row>
    <row r="12722">
      <c r="A12722" s="13"/>
    </row>
    <row r="12723">
      <c r="A12723" s="13"/>
    </row>
    <row r="12724">
      <c r="A12724" s="13"/>
    </row>
    <row r="12725">
      <c r="A12725" s="13"/>
    </row>
    <row r="12726">
      <c r="A12726" s="13"/>
    </row>
    <row r="12727">
      <c r="A12727" s="13"/>
    </row>
    <row r="12728">
      <c r="A12728" s="13"/>
    </row>
    <row r="12729">
      <c r="A12729" s="13"/>
    </row>
    <row r="12730">
      <c r="A12730" s="13"/>
    </row>
    <row r="12731">
      <c r="A12731" s="13"/>
    </row>
    <row r="12732">
      <c r="A12732" s="13"/>
    </row>
    <row r="12733">
      <c r="A12733" s="13"/>
    </row>
    <row r="12734">
      <c r="A12734" s="13"/>
    </row>
    <row r="12735">
      <c r="A12735" s="13"/>
    </row>
    <row r="12736">
      <c r="A12736" s="13"/>
    </row>
    <row r="12737">
      <c r="A12737" s="13"/>
    </row>
    <row r="12738">
      <c r="A12738" s="13"/>
    </row>
    <row r="12739">
      <c r="A12739" s="13"/>
    </row>
    <row r="12740">
      <c r="A12740" s="13"/>
    </row>
    <row r="12741">
      <c r="A12741" s="13"/>
    </row>
    <row r="12742">
      <c r="A12742" s="13"/>
    </row>
    <row r="12743">
      <c r="A12743" s="13"/>
    </row>
    <row r="12744">
      <c r="A12744" s="13"/>
    </row>
    <row r="12745">
      <c r="A12745" s="13"/>
    </row>
    <row r="12746">
      <c r="A12746" s="13"/>
    </row>
    <row r="12747">
      <c r="A12747" s="13"/>
    </row>
    <row r="12748">
      <c r="A12748" s="13"/>
    </row>
    <row r="12749">
      <c r="A12749" s="13"/>
    </row>
    <row r="12750">
      <c r="A12750" s="13"/>
    </row>
    <row r="12751">
      <c r="A12751" s="13"/>
    </row>
    <row r="12752">
      <c r="A12752" s="13"/>
    </row>
    <row r="12753">
      <c r="A12753" s="13"/>
    </row>
    <row r="12754">
      <c r="A12754" s="13"/>
    </row>
    <row r="12755">
      <c r="A12755" s="13"/>
    </row>
    <row r="12756">
      <c r="A12756" s="13"/>
    </row>
    <row r="12757">
      <c r="A12757" s="13"/>
    </row>
    <row r="12758">
      <c r="A12758" s="13"/>
    </row>
    <row r="12759">
      <c r="A12759" s="13"/>
    </row>
    <row r="12760">
      <c r="A12760" s="13"/>
    </row>
    <row r="12761">
      <c r="A12761" s="13"/>
    </row>
    <row r="12762">
      <c r="A12762" s="13"/>
    </row>
    <row r="12763">
      <c r="A12763" s="13"/>
    </row>
    <row r="12764">
      <c r="A12764" s="13"/>
    </row>
    <row r="12765">
      <c r="A12765" s="13"/>
    </row>
    <row r="12766">
      <c r="A12766" s="13"/>
    </row>
    <row r="12767">
      <c r="A12767" s="13"/>
    </row>
    <row r="12768">
      <c r="A12768" s="13"/>
    </row>
    <row r="12769">
      <c r="A12769" s="13"/>
    </row>
    <row r="12770">
      <c r="A12770" s="13"/>
    </row>
    <row r="12771">
      <c r="A12771" s="13"/>
    </row>
    <row r="12772">
      <c r="A12772" s="13"/>
    </row>
    <row r="12773">
      <c r="A12773" s="13"/>
    </row>
    <row r="12774">
      <c r="A12774" s="13"/>
    </row>
    <row r="12775">
      <c r="A12775" s="13"/>
    </row>
    <row r="12776">
      <c r="A12776" s="13"/>
    </row>
    <row r="12777">
      <c r="A12777" s="13"/>
    </row>
    <row r="12778">
      <c r="A12778" s="13"/>
    </row>
    <row r="12779">
      <c r="A12779" s="13"/>
    </row>
    <row r="12780">
      <c r="A12780" s="13"/>
    </row>
    <row r="12781">
      <c r="A12781" s="13"/>
    </row>
    <row r="12782">
      <c r="A12782" s="13"/>
    </row>
    <row r="12783">
      <c r="A12783" s="13"/>
    </row>
    <row r="12784">
      <c r="A12784" s="13"/>
    </row>
    <row r="12785">
      <c r="A12785" s="13"/>
    </row>
    <row r="12786">
      <c r="A12786" s="13"/>
    </row>
    <row r="12787">
      <c r="A12787" s="13"/>
    </row>
    <row r="12788">
      <c r="A12788" s="13"/>
    </row>
    <row r="12789">
      <c r="A12789" s="13"/>
    </row>
    <row r="12790">
      <c r="A12790" s="13"/>
    </row>
    <row r="12791">
      <c r="A12791" s="13"/>
    </row>
    <row r="12792">
      <c r="A12792" s="13"/>
    </row>
    <row r="12793">
      <c r="A12793" s="13"/>
    </row>
    <row r="12794">
      <c r="A12794" s="13"/>
    </row>
    <row r="12795">
      <c r="A12795" s="13"/>
    </row>
    <row r="12796">
      <c r="A12796" s="13"/>
    </row>
    <row r="12797">
      <c r="A12797" s="13"/>
    </row>
    <row r="12798">
      <c r="A12798" s="13"/>
    </row>
    <row r="12799">
      <c r="A12799" s="13"/>
    </row>
    <row r="12800">
      <c r="A12800" s="13"/>
    </row>
    <row r="12801">
      <c r="A12801" s="13"/>
    </row>
    <row r="12802">
      <c r="A12802" s="13"/>
    </row>
    <row r="12803">
      <c r="A12803" s="13"/>
    </row>
    <row r="12804">
      <c r="A12804" s="13"/>
    </row>
    <row r="12805">
      <c r="A12805" s="13"/>
    </row>
    <row r="12806">
      <c r="A12806" s="13"/>
    </row>
    <row r="12807">
      <c r="A12807" s="13"/>
    </row>
    <row r="12808">
      <c r="A12808" s="13"/>
    </row>
    <row r="12809">
      <c r="A12809" s="13"/>
    </row>
    <row r="12810">
      <c r="A12810" s="13"/>
    </row>
    <row r="12811">
      <c r="A12811" s="13"/>
    </row>
    <row r="12812">
      <c r="A12812" s="13"/>
    </row>
    <row r="12813">
      <c r="A12813" s="13"/>
    </row>
    <row r="12814">
      <c r="A12814" s="13"/>
    </row>
    <row r="12815">
      <c r="A12815" s="13"/>
    </row>
    <row r="12816">
      <c r="A12816" s="13"/>
    </row>
    <row r="12817">
      <c r="A12817" s="13"/>
    </row>
    <row r="12818">
      <c r="A12818" s="13"/>
    </row>
    <row r="12819">
      <c r="A12819" s="13"/>
    </row>
    <row r="12820">
      <c r="A12820" s="13"/>
    </row>
    <row r="12821">
      <c r="A12821" s="13"/>
    </row>
    <row r="12822">
      <c r="A12822" s="13"/>
    </row>
    <row r="12823">
      <c r="A12823" s="13"/>
    </row>
    <row r="12824">
      <c r="A12824" s="13"/>
    </row>
    <row r="12825">
      <c r="A12825" s="13"/>
    </row>
    <row r="12826">
      <c r="A12826" s="13"/>
    </row>
    <row r="12827">
      <c r="A12827" s="13"/>
    </row>
    <row r="12828">
      <c r="A12828" s="13"/>
    </row>
    <row r="12829">
      <c r="A12829" s="13"/>
    </row>
    <row r="12830">
      <c r="A12830" s="13"/>
    </row>
    <row r="12831">
      <c r="A12831" s="13"/>
    </row>
    <row r="12832">
      <c r="A12832" s="13"/>
    </row>
    <row r="12833">
      <c r="A12833" s="13"/>
    </row>
    <row r="12834">
      <c r="A12834" s="13"/>
    </row>
    <row r="12835">
      <c r="A12835" s="13"/>
    </row>
    <row r="12836">
      <c r="A12836" s="13"/>
    </row>
    <row r="12837">
      <c r="A12837" s="13"/>
    </row>
    <row r="12838">
      <c r="A12838" s="13"/>
    </row>
    <row r="12839">
      <c r="A12839" s="13"/>
    </row>
    <row r="12840">
      <c r="A12840" s="13"/>
    </row>
    <row r="12841">
      <c r="A12841" s="13"/>
    </row>
    <row r="12842">
      <c r="A12842" s="13"/>
    </row>
    <row r="12843">
      <c r="A12843" s="13"/>
    </row>
    <row r="12844">
      <c r="A12844" s="13"/>
    </row>
    <row r="12845">
      <c r="A12845" s="13"/>
    </row>
    <row r="12846">
      <c r="A12846" s="13"/>
    </row>
    <row r="12847">
      <c r="A12847" s="13"/>
    </row>
    <row r="12848">
      <c r="A12848" s="13"/>
    </row>
    <row r="12849">
      <c r="A12849" s="13"/>
    </row>
    <row r="12850">
      <c r="A12850" s="13"/>
    </row>
    <row r="12851">
      <c r="A12851" s="13"/>
    </row>
    <row r="12852">
      <c r="A12852" s="13"/>
    </row>
    <row r="12853">
      <c r="A12853" s="13"/>
    </row>
    <row r="12854">
      <c r="A12854" s="13"/>
    </row>
    <row r="12855">
      <c r="A12855" s="13"/>
    </row>
    <row r="12856">
      <c r="A12856" s="13"/>
    </row>
    <row r="12857">
      <c r="A12857" s="13"/>
    </row>
    <row r="12858">
      <c r="A12858" s="13"/>
    </row>
    <row r="12859">
      <c r="A12859" s="13"/>
    </row>
    <row r="12860">
      <c r="A12860" s="13"/>
    </row>
    <row r="12861">
      <c r="A12861" s="13"/>
    </row>
    <row r="12862">
      <c r="A12862" s="13"/>
    </row>
    <row r="12863">
      <c r="A12863" s="13"/>
    </row>
    <row r="12864">
      <c r="A12864" s="13"/>
    </row>
    <row r="12865">
      <c r="A12865" s="13"/>
    </row>
    <row r="12866">
      <c r="A12866" s="13"/>
    </row>
    <row r="12867">
      <c r="A12867" s="13"/>
    </row>
    <row r="12868">
      <c r="A12868" s="13"/>
    </row>
    <row r="12869">
      <c r="A12869" s="13"/>
    </row>
    <row r="12870">
      <c r="A12870" s="13"/>
    </row>
    <row r="12871">
      <c r="A12871" s="13"/>
    </row>
    <row r="12872">
      <c r="A12872" s="13"/>
    </row>
    <row r="12873">
      <c r="A12873" s="13"/>
    </row>
    <row r="12874">
      <c r="A12874" s="13"/>
    </row>
    <row r="12875">
      <c r="A12875" s="13"/>
    </row>
    <row r="12876">
      <c r="A12876" s="13"/>
    </row>
    <row r="12877">
      <c r="A12877" s="13"/>
    </row>
    <row r="12878">
      <c r="A12878" s="13"/>
    </row>
    <row r="12879">
      <c r="A12879" s="13"/>
    </row>
    <row r="12880">
      <c r="A12880" s="13"/>
    </row>
    <row r="12881">
      <c r="A12881" s="13"/>
    </row>
    <row r="12882">
      <c r="A12882" s="13"/>
    </row>
    <row r="12883">
      <c r="A12883" s="13"/>
    </row>
    <row r="12884">
      <c r="A12884" s="13"/>
    </row>
    <row r="12885">
      <c r="A12885" s="13"/>
    </row>
    <row r="12886">
      <c r="A12886" s="13"/>
    </row>
    <row r="12887">
      <c r="A12887" s="13"/>
    </row>
    <row r="12888">
      <c r="A12888" s="13"/>
    </row>
    <row r="12889">
      <c r="A12889" s="13"/>
    </row>
    <row r="12890">
      <c r="A12890" s="13"/>
    </row>
    <row r="12891">
      <c r="A12891" s="13"/>
    </row>
    <row r="12892">
      <c r="A12892" s="13"/>
    </row>
    <row r="12893">
      <c r="A12893" s="13"/>
    </row>
    <row r="12894">
      <c r="A12894" s="13"/>
    </row>
    <row r="12895">
      <c r="A12895" s="13"/>
    </row>
    <row r="12896">
      <c r="A12896" s="13"/>
    </row>
    <row r="12897">
      <c r="A12897" s="13"/>
    </row>
    <row r="12898">
      <c r="A12898" s="13"/>
    </row>
    <row r="12899">
      <c r="A12899" s="13"/>
    </row>
    <row r="12900">
      <c r="A12900" s="13"/>
    </row>
    <row r="12901">
      <c r="A12901" s="13"/>
    </row>
    <row r="12902">
      <c r="A12902" s="13"/>
    </row>
    <row r="12903">
      <c r="A12903" s="13"/>
    </row>
    <row r="12904">
      <c r="A12904" s="13"/>
    </row>
    <row r="12905">
      <c r="A12905" s="13"/>
    </row>
    <row r="12906">
      <c r="A12906" s="13"/>
    </row>
    <row r="12907">
      <c r="A12907" s="13"/>
    </row>
    <row r="12908">
      <c r="A12908" s="13"/>
    </row>
    <row r="12909">
      <c r="A12909" s="13"/>
    </row>
    <row r="12910">
      <c r="A12910" s="13"/>
    </row>
    <row r="12911">
      <c r="A12911" s="13"/>
    </row>
    <row r="12912">
      <c r="A12912" s="13"/>
    </row>
    <row r="12913">
      <c r="A12913" s="13"/>
    </row>
    <row r="12914">
      <c r="A12914" s="13"/>
    </row>
    <row r="12915">
      <c r="A12915" s="13"/>
    </row>
    <row r="12916">
      <c r="A12916" s="13"/>
    </row>
    <row r="12917">
      <c r="A12917" s="13"/>
    </row>
    <row r="12918">
      <c r="A12918" s="13"/>
    </row>
    <row r="12919">
      <c r="A12919" s="13"/>
    </row>
    <row r="12920">
      <c r="A12920" s="13"/>
    </row>
    <row r="12921">
      <c r="A12921" s="13"/>
    </row>
    <row r="12922">
      <c r="A12922" s="13"/>
    </row>
    <row r="12923">
      <c r="A12923" s="13"/>
    </row>
    <row r="12924">
      <c r="A12924" s="13"/>
    </row>
    <row r="12925">
      <c r="A12925" s="13"/>
    </row>
    <row r="12926">
      <c r="A12926" s="13"/>
    </row>
    <row r="12927">
      <c r="A12927" s="13"/>
    </row>
    <row r="12928">
      <c r="A12928" s="13"/>
    </row>
    <row r="12929">
      <c r="A12929" s="13"/>
    </row>
    <row r="12930">
      <c r="A12930" s="13"/>
    </row>
    <row r="12931">
      <c r="A12931" s="13"/>
    </row>
    <row r="12932">
      <c r="A12932" s="13"/>
    </row>
    <row r="12933">
      <c r="A12933" s="13"/>
    </row>
    <row r="12934">
      <c r="A12934" s="13"/>
    </row>
    <row r="12935">
      <c r="A12935" s="13"/>
    </row>
    <row r="12936">
      <c r="A12936" s="13"/>
    </row>
    <row r="12937">
      <c r="A12937" s="13"/>
    </row>
    <row r="12938">
      <c r="A12938" s="13"/>
    </row>
    <row r="12939">
      <c r="A12939" s="13"/>
    </row>
    <row r="12940">
      <c r="A12940" s="13"/>
    </row>
    <row r="12941">
      <c r="A12941" s="13"/>
    </row>
    <row r="12942">
      <c r="A12942" s="13"/>
    </row>
    <row r="12943">
      <c r="A12943" s="13"/>
    </row>
    <row r="12944">
      <c r="A12944" s="13"/>
    </row>
    <row r="12945">
      <c r="A12945" s="13"/>
    </row>
    <row r="12946">
      <c r="A12946" s="13"/>
    </row>
    <row r="12947">
      <c r="A12947" s="13"/>
    </row>
    <row r="12948">
      <c r="A12948" s="13"/>
    </row>
    <row r="12949">
      <c r="A12949" s="13"/>
    </row>
    <row r="12950">
      <c r="A12950" s="13"/>
    </row>
    <row r="12951">
      <c r="A12951" s="13"/>
    </row>
    <row r="12952">
      <c r="A12952" s="13"/>
    </row>
    <row r="12953">
      <c r="A12953" s="13"/>
    </row>
    <row r="12954">
      <c r="A12954" s="13"/>
    </row>
    <row r="12955">
      <c r="A12955" s="13"/>
    </row>
    <row r="12956">
      <c r="A12956" s="13"/>
    </row>
    <row r="12957">
      <c r="A12957" s="13"/>
    </row>
    <row r="12958">
      <c r="A12958" s="13"/>
    </row>
    <row r="12959">
      <c r="A12959" s="13"/>
    </row>
    <row r="12960">
      <c r="A12960" s="13"/>
    </row>
    <row r="12961">
      <c r="A12961" s="13"/>
    </row>
    <row r="12962">
      <c r="A12962" s="13"/>
    </row>
    <row r="12963">
      <c r="A12963" s="13"/>
    </row>
    <row r="12964">
      <c r="A12964" s="13"/>
    </row>
    <row r="12965">
      <c r="A12965" s="13"/>
    </row>
    <row r="12966">
      <c r="A12966" s="13"/>
    </row>
    <row r="12967">
      <c r="A12967" s="13"/>
    </row>
    <row r="12968">
      <c r="A12968" s="13"/>
    </row>
    <row r="12969">
      <c r="A12969" s="13"/>
    </row>
    <row r="12970">
      <c r="A12970" s="13"/>
    </row>
    <row r="12971">
      <c r="A12971" s="13"/>
    </row>
    <row r="12972">
      <c r="A12972" s="13"/>
    </row>
    <row r="12973">
      <c r="A12973" s="13"/>
    </row>
    <row r="12974">
      <c r="A12974" s="13"/>
    </row>
    <row r="12975">
      <c r="A12975" s="13"/>
    </row>
    <row r="12976">
      <c r="A12976" s="13"/>
    </row>
    <row r="12977">
      <c r="A12977" s="13"/>
    </row>
    <row r="12978">
      <c r="A12978" s="13"/>
    </row>
    <row r="12979">
      <c r="A12979" s="13"/>
    </row>
    <row r="12980">
      <c r="A12980" s="13"/>
    </row>
    <row r="12981">
      <c r="A12981" s="13"/>
    </row>
    <row r="12982">
      <c r="A12982" s="13"/>
    </row>
    <row r="12983">
      <c r="A12983" s="13"/>
    </row>
    <row r="12984">
      <c r="A12984" s="13"/>
    </row>
    <row r="12985">
      <c r="A12985" s="13"/>
    </row>
    <row r="12986">
      <c r="A12986" s="13"/>
    </row>
    <row r="12987">
      <c r="A12987" s="13"/>
    </row>
    <row r="12988">
      <c r="A12988" s="13"/>
    </row>
    <row r="12989">
      <c r="A12989" s="13"/>
    </row>
    <row r="12990">
      <c r="A12990" s="13"/>
    </row>
    <row r="12991">
      <c r="A12991" s="13"/>
    </row>
    <row r="12992">
      <c r="A12992" s="13"/>
    </row>
    <row r="12993">
      <c r="A12993" s="13"/>
    </row>
    <row r="12994">
      <c r="A12994" s="13"/>
    </row>
    <row r="12995">
      <c r="A12995" s="13"/>
    </row>
    <row r="12996">
      <c r="A12996" s="13"/>
    </row>
    <row r="12997">
      <c r="A12997" s="13"/>
    </row>
    <row r="12998">
      <c r="A12998" s="13"/>
    </row>
    <row r="12999">
      <c r="A12999" s="13"/>
    </row>
    <row r="13000">
      <c r="A13000" s="13"/>
    </row>
    <row r="13001">
      <c r="A13001" s="13"/>
    </row>
    <row r="13002">
      <c r="A13002" s="13"/>
    </row>
    <row r="13003">
      <c r="A13003" s="13"/>
    </row>
    <row r="13004">
      <c r="A13004" s="13"/>
    </row>
    <row r="13005">
      <c r="A13005" s="13"/>
    </row>
    <row r="13006">
      <c r="A13006" s="13"/>
    </row>
    <row r="13007">
      <c r="A13007" s="13"/>
    </row>
    <row r="13008">
      <c r="A13008" s="13"/>
    </row>
    <row r="13009">
      <c r="A13009" s="13"/>
    </row>
    <row r="13010">
      <c r="A13010" s="13"/>
    </row>
    <row r="13011">
      <c r="A13011" s="13"/>
    </row>
    <row r="13012">
      <c r="A13012" s="13"/>
    </row>
    <row r="13013">
      <c r="A13013" s="13"/>
    </row>
    <row r="13014">
      <c r="A13014" s="13"/>
    </row>
    <row r="13015">
      <c r="A13015" s="13"/>
    </row>
    <row r="13016">
      <c r="A13016" s="13"/>
    </row>
    <row r="13017">
      <c r="A13017" s="13"/>
    </row>
    <row r="13018">
      <c r="A13018" s="13"/>
    </row>
    <row r="13019">
      <c r="A13019" s="13"/>
    </row>
    <row r="13020">
      <c r="A13020" s="13"/>
    </row>
    <row r="13021">
      <c r="A13021" s="13"/>
    </row>
    <row r="13022">
      <c r="A13022" s="13"/>
    </row>
    <row r="13023">
      <c r="A13023" s="13"/>
    </row>
    <row r="13024">
      <c r="A13024" s="13"/>
    </row>
    <row r="13025">
      <c r="A13025" s="13"/>
    </row>
    <row r="13026">
      <c r="A13026" s="13"/>
    </row>
    <row r="13027">
      <c r="A13027" s="13"/>
    </row>
    <row r="13028">
      <c r="A13028" s="13"/>
    </row>
    <row r="13029">
      <c r="A13029" s="13"/>
    </row>
    <row r="13030">
      <c r="A13030" s="13"/>
    </row>
    <row r="13031">
      <c r="A13031" s="13"/>
    </row>
    <row r="13032">
      <c r="A13032" s="13"/>
    </row>
    <row r="13033">
      <c r="A13033" s="13"/>
    </row>
    <row r="13034">
      <c r="A13034" s="13"/>
    </row>
    <row r="13035">
      <c r="A13035" s="13"/>
    </row>
    <row r="13036">
      <c r="A13036" s="13"/>
    </row>
    <row r="13037">
      <c r="A13037" s="13"/>
    </row>
    <row r="13038">
      <c r="A13038" s="13"/>
    </row>
    <row r="13039">
      <c r="A13039" s="13"/>
    </row>
    <row r="13040">
      <c r="A13040" s="13"/>
    </row>
    <row r="13041">
      <c r="A13041" s="13"/>
    </row>
    <row r="13042">
      <c r="A13042" s="13"/>
    </row>
    <row r="13043">
      <c r="A13043" s="13"/>
    </row>
    <row r="13044">
      <c r="A13044" s="13"/>
    </row>
    <row r="13045">
      <c r="A13045" s="13"/>
    </row>
    <row r="13046">
      <c r="A13046" s="13"/>
    </row>
    <row r="13047">
      <c r="A13047" s="13"/>
    </row>
    <row r="13048">
      <c r="A13048" s="13"/>
    </row>
    <row r="13049">
      <c r="A13049" s="13"/>
    </row>
    <row r="13050">
      <c r="A13050" s="13"/>
    </row>
    <row r="13051">
      <c r="A13051" s="13"/>
    </row>
    <row r="13052">
      <c r="A13052" s="13"/>
    </row>
    <row r="13053">
      <c r="A13053" s="13"/>
    </row>
    <row r="13054">
      <c r="A13054" s="13"/>
    </row>
    <row r="13055">
      <c r="A13055" s="13"/>
    </row>
    <row r="13056">
      <c r="A13056" s="13"/>
    </row>
    <row r="13057">
      <c r="A13057" s="13"/>
    </row>
    <row r="13058">
      <c r="A13058" s="13"/>
    </row>
    <row r="13059">
      <c r="A13059" s="13"/>
    </row>
    <row r="13060">
      <c r="A13060" s="13"/>
    </row>
    <row r="13061">
      <c r="A13061" s="13"/>
    </row>
    <row r="13062">
      <c r="A13062" s="13"/>
    </row>
    <row r="13063">
      <c r="A13063" s="13"/>
    </row>
    <row r="13064">
      <c r="A13064" s="13"/>
    </row>
    <row r="13065">
      <c r="A13065" s="13"/>
    </row>
    <row r="13066">
      <c r="A13066" s="13"/>
    </row>
    <row r="13067">
      <c r="A13067" s="13"/>
    </row>
    <row r="13068">
      <c r="A13068" s="13"/>
    </row>
    <row r="13069">
      <c r="A13069" s="13"/>
    </row>
    <row r="13070">
      <c r="A13070" s="13"/>
    </row>
    <row r="13071">
      <c r="A13071" s="13"/>
    </row>
    <row r="13072">
      <c r="A13072" s="13"/>
    </row>
    <row r="13073">
      <c r="A13073" s="13"/>
    </row>
    <row r="13074">
      <c r="A13074" s="13"/>
    </row>
    <row r="13075">
      <c r="A13075" s="13"/>
    </row>
    <row r="13076">
      <c r="A13076" s="13"/>
    </row>
    <row r="13077">
      <c r="A13077" s="13"/>
    </row>
    <row r="13078">
      <c r="A13078" s="13"/>
    </row>
    <row r="13079">
      <c r="A13079" s="13"/>
    </row>
    <row r="13080">
      <c r="A13080" s="13"/>
    </row>
    <row r="13081">
      <c r="A13081" s="13"/>
    </row>
    <row r="13082">
      <c r="A13082" s="13"/>
    </row>
    <row r="13083">
      <c r="A13083" s="13"/>
    </row>
    <row r="13084">
      <c r="A13084" s="13"/>
    </row>
    <row r="13085">
      <c r="A13085" s="13"/>
    </row>
    <row r="13086">
      <c r="A13086" s="13"/>
    </row>
    <row r="13087">
      <c r="A13087" s="13"/>
    </row>
    <row r="13088">
      <c r="A13088" s="13"/>
    </row>
    <row r="13089">
      <c r="A13089" s="13"/>
    </row>
    <row r="13090">
      <c r="A13090" s="13"/>
    </row>
    <row r="13091">
      <c r="A13091" s="13"/>
    </row>
    <row r="13092">
      <c r="A13092" s="13"/>
    </row>
    <row r="13093">
      <c r="A13093" s="13"/>
    </row>
    <row r="13094">
      <c r="A13094" s="13"/>
    </row>
    <row r="13095">
      <c r="A13095" s="13"/>
    </row>
    <row r="13096">
      <c r="A13096" s="13"/>
    </row>
    <row r="13097">
      <c r="A13097" s="13"/>
    </row>
    <row r="13098">
      <c r="A13098" s="13"/>
    </row>
    <row r="13099">
      <c r="A13099" s="13"/>
    </row>
    <row r="13100">
      <c r="A13100" s="13"/>
    </row>
    <row r="13101">
      <c r="A13101" s="13"/>
    </row>
    <row r="13102">
      <c r="A13102" s="13"/>
    </row>
    <row r="13103">
      <c r="A13103" s="13"/>
    </row>
    <row r="13104">
      <c r="A13104" s="13"/>
    </row>
    <row r="13105">
      <c r="A13105" s="13"/>
    </row>
    <row r="13106">
      <c r="A13106" s="13"/>
    </row>
    <row r="13107">
      <c r="A13107" s="13"/>
    </row>
    <row r="13108">
      <c r="A13108" s="13"/>
    </row>
    <row r="13109">
      <c r="A13109" s="13"/>
    </row>
    <row r="13110">
      <c r="A13110" s="13"/>
    </row>
    <row r="13111">
      <c r="A13111" s="13"/>
    </row>
    <row r="13112">
      <c r="A13112" s="13"/>
    </row>
    <row r="13113">
      <c r="A13113" s="13"/>
    </row>
    <row r="13114">
      <c r="A13114" s="13"/>
    </row>
    <row r="13115">
      <c r="A13115" s="13"/>
    </row>
    <row r="13116">
      <c r="A13116" s="13"/>
    </row>
    <row r="13117">
      <c r="A13117" s="13"/>
    </row>
    <row r="13118">
      <c r="A13118" s="13"/>
    </row>
    <row r="13119">
      <c r="A13119" s="13"/>
    </row>
    <row r="13120">
      <c r="A13120" s="13"/>
    </row>
    <row r="13121">
      <c r="A13121" s="13"/>
    </row>
    <row r="13122">
      <c r="A13122" s="13"/>
    </row>
    <row r="13123">
      <c r="A13123" s="13"/>
    </row>
    <row r="13124">
      <c r="A13124" s="13"/>
    </row>
    <row r="13125">
      <c r="A13125" s="13"/>
    </row>
    <row r="13126">
      <c r="A13126" s="13"/>
    </row>
    <row r="13127">
      <c r="A13127" s="13"/>
    </row>
    <row r="13128">
      <c r="A13128" s="13"/>
    </row>
    <row r="13129">
      <c r="A13129" s="13"/>
    </row>
    <row r="13130">
      <c r="A13130" s="13"/>
    </row>
    <row r="13131">
      <c r="A13131" s="13"/>
    </row>
    <row r="13132">
      <c r="A13132" s="13"/>
    </row>
    <row r="13133">
      <c r="A13133" s="13"/>
    </row>
    <row r="13134">
      <c r="A13134" s="13"/>
    </row>
    <row r="13135">
      <c r="A13135" s="13"/>
    </row>
    <row r="13136">
      <c r="A13136" s="13"/>
    </row>
    <row r="13137">
      <c r="A13137" s="13"/>
    </row>
    <row r="13138">
      <c r="A13138" s="13"/>
    </row>
    <row r="13139">
      <c r="A13139" s="13"/>
    </row>
    <row r="13140">
      <c r="A13140" s="13"/>
    </row>
    <row r="13141">
      <c r="A13141" s="13"/>
    </row>
    <row r="13142">
      <c r="A13142" s="13"/>
    </row>
    <row r="13143">
      <c r="A13143" s="13"/>
    </row>
    <row r="13144">
      <c r="A13144" s="13"/>
    </row>
    <row r="13145">
      <c r="A13145" s="13"/>
    </row>
    <row r="13146">
      <c r="A13146" s="13"/>
    </row>
    <row r="13147">
      <c r="A13147" s="13"/>
    </row>
    <row r="13148">
      <c r="A13148" s="13"/>
    </row>
    <row r="13149">
      <c r="A13149" s="13"/>
    </row>
    <row r="13150">
      <c r="A13150" s="13"/>
    </row>
    <row r="13151">
      <c r="A13151" s="13"/>
    </row>
    <row r="13152">
      <c r="A13152" s="13"/>
    </row>
    <row r="13153">
      <c r="A13153" s="13"/>
    </row>
    <row r="13154">
      <c r="A13154" s="13"/>
    </row>
    <row r="13155">
      <c r="A13155" s="13"/>
    </row>
    <row r="13156">
      <c r="A13156" s="13"/>
    </row>
    <row r="13157">
      <c r="A13157" s="13"/>
    </row>
    <row r="13158">
      <c r="A13158" s="13"/>
    </row>
    <row r="13159">
      <c r="A13159" s="13"/>
    </row>
    <row r="13160">
      <c r="A13160" s="13"/>
    </row>
    <row r="13161">
      <c r="A13161" s="13"/>
    </row>
    <row r="13162">
      <c r="A13162" s="13"/>
    </row>
    <row r="13163">
      <c r="A13163" s="13"/>
    </row>
    <row r="13164">
      <c r="A13164" s="13"/>
    </row>
    <row r="13165">
      <c r="A13165" s="13"/>
    </row>
    <row r="13166">
      <c r="A13166" s="13"/>
    </row>
    <row r="13167">
      <c r="A13167" s="13"/>
    </row>
    <row r="13168">
      <c r="A13168" s="13"/>
    </row>
    <row r="13169">
      <c r="A13169" s="13"/>
    </row>
    <row r="13170">
      <c r="A13170" s="13"/>
    </row>
    <row r="13171">
      <c r="A13171" s="13"/>
    </row>
    <row r="13172">
      <c r="A13172" s="13"/>
    </row>
    <row r="13173">
      <c r="A13173" s="13"/>
    </row>
    <row r="13174">
      <c r="A13174" s="13"/>
    </row>
    <row r="13175">
      <c r="A13175" s="13"/>
    </row>
    <row r="13176">
      <c r="A13176" s="13"/>
    </row>
    <row r="13177">
      <c r="A13177" s="13"/>
    </row>
    <row r="13178">
      <c r="A13178" s="13"/>
    </row>
    <row r="13179">
      <c r="A13179" s="13"/>
    </row>
    <row r="13180">
      <c r="A13180" s="13"/>
    </row>
    <row r="13181">
      <c r="A13181" s="13"/>
    </row>
    <row r="13182">
      <c r="A13182" s="13"/>
    </row>
    <row r="13183">
      <c r="A13183" s="13"/>
    </row>
    <row r="13184">
      <c r="A13184" s="13"/>
    </row>
    <row r="13185">
      <c r="A13185" s="13"/>
    </row>
    <row r="13186">
      <c r="A13186" s="13"/>
    </row>
    <row r="13187">
      <c r="A13187" s="13"/>
    </row>
    <row r="13188">
      <c r="A13188" s="13"/>
    </row>
    <row r="13189">
      <c r="A13189" s="13"/>
    </row>
    <row r="13190">
      <c r="A13190" s="13"/>
    </row>
    <row r="13191">
      <c r="A13191" s="13"/>
    </row>
    <row r="13192">
      <c r="A13192" s="13"/>
    </row>
    <row r="13193">
      <c r="A13193" s="13"/>
    </row>
    <row r="13194">
      <c r="A13194" s="13"/>
    </row>
    <row r="13195">
      <c r="A13195" s="13"/>
    </row>
    <row r="13196">
      <c r="A13196" s="13"/>
    </row>
    <row r="13197">
      <c r="A13197" s="13"/>
    </row>
    <row r="13198">
      <c r="A13198" s="13"/>
    </row>
    <row r="13199">
      <c r="A13199" s="13"/>
    </row>
    <row r="13200">
      <c r="A13200" s="13"/>
    </row>
    <row r="13201">
      <c r="A13201" s="13"/>
    </row>
    <row r="13202">
      <c r="A13202" s="13"/>
    </row>
    <row r="13203">
      <c r="A13203" s="13"/>
    </row>
    <row r="13204">
      <c r="A13204" s="13"/>
    </row>
    <row r="13205">
      <c r="A13205" s="13"/>
    </row>
    <row r="13206">
      <c r="A13206" s="13"/>
    </row>
    <row r="13207">
      <c r="A13207" s="13"/>
    </row>
    <row r="13208">
      <c r="A13208" s="13"/>
    </row>
    <row r="13209">
      <c r="A13209" s="13"/>
    </row>
    <row r="13210">
      <c r="A13210" s="13"/>
    </row>
    <row r="13211">
      <c r="A13211" s="13"/>
    </row>
    <row r="13212">
      <c r="A13212" s="13"/>
    </row>
    <row r="13213">
      <c r="A13213" s="13"/>
    </row>
    <row r="13214">
      <c r="A13214" s="13"/>
    </row>
    <row r="13215">
      <c r="A13215" s="13"/>
    </row>
    <row r="13216">
      <c r="A13216" s="13"/>
    </row>
    <row r="13217">
      <c r="A13217" s="13"/>
    </row>
    <row r="13218">
      <c r="A13218" s="13"/>
    </row>
    <row r="13219">
      <c r="A13219" s="13"/>
    </row>
    <row r="13220">
      <c r="A13220" s="13"/>
    </row>
    <row r="13221">
      <c r="A13221" s="13"/>
    </row>
    <row r="13222">
      <c r="A13222" s="13"/>
    </row>
    <row r="13223">
      <c r="A13223" s="13"/>
    </row>
    <row r="13224">
      <c r="A13224" s="13"/>
    </row>
    <row r="13225">
      <c r="A13225" s="13"/>
    </row>
    <row r="13226">
      <c r="A13226" s="13"/>
    </row>
    <row r="13227">
      <c r="A13227" s="13"/>
    </row>
    <row r="13228">
      <c r="A13228" s="13"/>
    </row>
    <row r="13229">
      <c r="A13229" s="13"/>
    </row>
    <row r="13230">
      <c r="A13230" s="13"/>
    </row>
    <row r="13231">
      <c r="A13231" s="13"/>
    </row>
    <row r="13232">
      <c r="A13232" s="13"/>
    </row>
    <row r="13233">
      <c r="A13233" s="13"/>
    </row>
    <row r="13234">
      <c r="A13234" s="13"/>
    </row>
    <row r="13235">
      <c r="A13235" s="13"/>
    </row>
    <row r="13236">
      <c r="A13236" s="13"/>
    </row>
    <row r="13237">
      <c r="A13237" s="13"/>
    </row>
    <row r="13238">
      <c r="A13238" s="13"/>
    </row>
    <row r="13239">
      <c r="A13239" s="13"/>
    </row>
    <row r="13240">
      <c r="A13240" s="13"/>
    </row>
    <row r="13241">
      <c r="A13241" s="13"/>
    </row>
    <row r="13242">
      <c r="A13242" s="13"/>
    </row>
    <row r="13243">
      <c r="A13243" s="13"/>
    </row>
    <row r="13244">
      <c r="A13244" s="13"/>
    </row>
    <row r="13245">
      <c r="A13245" s="13"/>
    </row>
    <row r="13246">
      <c r="A13246" s="13"/>
    </row>
    <row r="13247">
      <c r="A13247" s="13"/>
    </row>
    <row r="13248">
      <c r="A13248" s="13"/>
    </row>
    <row r="13249">
      <c r="A13249" s="13"/>
    </row>
    <row r="13250">
      <c r="A13250" s="13"/>
    </row>
    <row r="13251">
      <c r="A13251" s="13"/>
    </row>
    <row r="13252">
      <c r="A13252" s="13"/>
    </row>
    <row r="13253">
      <c r="A13253" s="13"/>
    </row>
    <row r="13254">
      <c r="A13254" s="13"/>
    </row>
    <row r="13255">
      <c r="A13255" s="13"/>
    </row>
    <row r="13256">
      <c r="A13256" s="13"/>
    </row>
    <row r="13257">
      <c r="A13257" s="13"/>
    </row>
    <row r="13258">
      <c r="A13258" s="13"/>
    </row>
    <row r="13259">
      <c r="A13259" s="13"/>
    </row>
    <row r="13260">
      <c r="A13260" s="13"/>
    </row>
    <row r="13261">
      <c r="A13261" s="13"/>
    </row>
    <row r="13262">
      <c r="A13262" s="13"/>
    </row>
    <row r="13263">
      <c r="A13263" s="13"/>
    </row>
    <row r="13264">
      <c r="A13264" s="13"/>
    </row>
    <row r="13265">
      <c r="A13265" s="13"/>
    </row>
    <row r="13266">
      <c r="A13266" s="13"/>
    </row>
    <row r="13267">
      <c r="A13267" s="13"/>
    </row>
    <row r="13268">
      <c r="A13268" s="13"/>
    </row>
    <row r="13269">
      <c r="A13269" s="13"/>
    </row>
    <row r="13270">
      <c r="A13270" s="13"/>
    </row>
    <row r="13271">
      <c r="A13271" s="13"/>
    </row>
    <row r="13272">
      <c r="A13272" s="13"/>
    </row>
    <row r="13273">
      <c r="A13273" s="13"/>
    </row>
    <row r="13274">
      <c r="A13274" s="13"/>
    </row>
    <row r="13275">
      <c r="A13275" s="13"/>
    </row>
    <row r="13276">
      <c r="A13276" s="13"/>
    </row>
    <row r="13277">
      <c r="A13277" s="13"/>
    </row>
    <row r="13278">
      <c r="A13278" s="13"/>
    </row>
    <row r="13279">
      <c r="A13279" s="13"/>
    </row>
    <row r="13280">
      <c r="A13280" s="13"/>
    </row>
    <row r="13281">
      <c r="A13281" s="13"/>
    </row>
    <row r="13282">
      <c r="A13282" s="13"/>
    </row>
    <row r="13283">
      <c r="A13283" s="13"/>
    </row>
    <row r="13284">
      <c r="A13284" s="13"/>
    </row>
    <row r="13285">
      <c r="A13285" s="13"/>
    </row>
    <row r="13286">
      <c r="A13286" s="13"/>
    </row>
    <row r="13287">
      <c r="A13287" s="13"/>
    </row>
    <row r="13288">
      <c r="A13288" s="13"/>
    </row>
    <row r="13289">
      <c r="A13289" s="13"/>
    </row>
    <row r="13290">
      <c r="A13290" s="13"/>
    </row>
    <row r="13291">
      <c r="A13291" s="13"/>
    </row>
    <row r="13292">
      <c r="A13292" s="13"/>
    </row>
    <row r="13293">
      <c r="A13293" s="13"/>
    </row>
    <row r="13294">
      <c r="A13294" s="13"/>
    </row>
    <row r="13295">
      <c r="A13295" s="13"/>
    </row>
    <row r="13296">
      <c r="A13296" s="13"/>
    </row>
    <row r="13297">
      <c r="A13297" s="13"/>
    </row>
    <row r="13298">
      <c r="A13298" s="13"/>
    </row>
    <row r="13299">
      <c r="A13299" s="13"/>
    </row>
    <row r="13300">
      <c r="A13300" s="13"/>
    </row>
    <row r="13301">
      <c r="A13301" s="13"/>
    </row>
    <row r="13302">
      <c r="A13302" s="13"/>
    </row>
    <row r="13303">
      <c r="A13303" s="13"/>
    </row>
    <row r="13304">
      <c r="A13304" s="13"/>
    </row>
    <row r="13305">
      <c r="A13305" s="13"/>
    </row>
    <row r="13306">
      <c r="A13306" s="13"/>
    </row>
    <row r="13307">
      <c r="A13307" s="13"/>
    </row>
    <row r="13308">
      <c r="A13308" s="13"/>
    </row>
    <row r="13309">
      <c r="A13309" s="13"/>
    </row>
    <row r="13310">
      <c r="A13310" s="13"/>
    </row>
    <row r="13311">
      <c r="A13311" s="13"/>
    </row>
    <row r="13312">
      <c r="A13312" s="13"/>
    </row>
    <row r="13313">
      <c r="A13313" s="13"/>
    </row>
    <row r="13314">
      <c r="A13314" s="13"/>
    </row>
    <row r="13315">
      <c r="A13315" s="13"/>
    </row>
    <row r="13316">
      <c r="A13316" s="13"/>
    </row>
    <row r="13317">
      <c r="A13317" s="13"/>
    </row>
    <row r="13318">
      <c r="A13318" s="13"/>
    </row>
    <row r="13319">
      <c r="A13319" s="13"/>
    </row>
    <row r="13320">
      <c r="A13320" s="13"/>
    </row>
    <row r="13321">
      <c r="A13321" s="13"/>
    </row>
    <row r="13322">
      <c r="A13322" s="13"/>
    </row>
    <row r="13323">
      <c r="A13323" s="13"/>
    </row>
    <row r="13324">
      <c r="A13324" s="13"/>
    </row>
    <row r="13325">
      <c r="A13325" s="13"/>
    </row>
    <row r="13326">
      <c r="A13326" s="13"/>
    </row>
    <row r="13327">
      <c r="A13327" s="13"/>
    </row>
    <row r="13328">
      <c r="A13328" s="13"/>
    </row>
    <row r="13329">
      <c r="A13329" s="13"/>
    </row>
    <row r="13330">
      <c r="A13330" s="13"/>
    </row>
    <row r="13331">
      <c r="A13331" s="13"/>
    </row>
    <row r="13332">
      <c r="A13332" s="13"/>
    </row>
    <row r="13333">
      <c r="A13333" s="13"/>
    </row>
    <row r="13334">
      <c r="A13334" s="13"/>
    </row>
    <row r="13335">
      <c r="A13335" s="13"/>
    </row>
    <row r="13336">
      <c r="A13336" s="13"/>
    </row>
    <row r="13337">
      <c r="A13337" s="13"/>
    </row>
    <row r="13338">
      <c r="A13338" s="13"/>
    </row>
    <row r="13339">
      <c r="A13339" s="13"/>
    </row>
    <row r="13340">
      <c r="A13340" s="13"/>
    </row>
    <row r="13341">
      <c r="A13341" s="13"/>
    </row>
    <row r="13342">
      <c r="A13342" s="13"/>
    </row>
    <row r="13343">
      <c r="A13343" s="13"/>
    </row>
    <row r="13344">
      <c r="A13344" s="13"/>
    </row>
    <row r="13345">
      <c r="A13345" s="13"/>
    </row>
    <row r="13346">
      <c r="A13346" s="13"/>
    </row>
    <row r="13347">
      <c r="A13347" s="13"/>
    </row>
    <row r="13348">
      <c r="A13348" s="13"/>
    </row>
    <row r="13349">
      <c r="A13349" s="13"/>
    </row>
    <row r="13350">
      <c r="A13350" s="13"/>
    </row>
    <row r="13351">
      <c r="A13351" s="13"/>
    </row>
    <row r="13352">
      <c r="A13352" s="13"/>
    </row>
    <row r="13353">
      <c r="A13353" s="13"/>
    </row>
    <row r="13354">
      <c r="A13354" s="13"/>
    </row>
    <row r="13355">
      <c r="A13355" s="13"/>
    </row>
    <row r="13356">
      <c r="A13356" s="13"/>
    </row>
    <row r="13357">
      <c r="A13357" s="13"/>
    </row>
    <row r="13358">
      <c r="A13358" s="13"/>
    </row>
    <row r="13359">
      <c r="A13359" s="13"/>
    </row>
    <row r="13360">
      <c r="A13360" s="13"/>
    </row>
    <row r="13361">
      <c r="A13361" s="13"/>
    </row>
    <row r="13362">
      <c r="A13362" s="13"/>
    </row>
    <row r="13363">
      <c r="A13363" s="13"/>
    </row>
    <row r="13364">
      <c r="A13364" s="13"/>
    </row>
    <row r="13365">
      <c r="A13365" s="13"/>
    </row>
    <row r="13366">
      <c r="A13366" s="13"/>
    </row>
    <row r="13367">
      <c r="A13367" s="13"/>
    </row>
    <row r="13368">
      <c r="A13368" s="13"/>
    </row>
    <row r="13369">
      <c r="A13369" s="13"/>
    </row>
    <row r="13370">
      <c r="A13370" s="13"/>
    </row>
    <row r="13371">
      <c r="A13371" s="13"/>
    </row>
    <row r="13372">
      <c r="A13372" s="13"/>
    </row>
    <row r="13373">
      <c r="A13373" s="13"/>
    </row>
    <row r="13374">
      <c r="A13374" s="13"/>
    </row>
    <row r="13375">
      <c r="A13375" s="13"/>
    </row>
    <row r="13376">
      <c r="A13376" s="13"/>
    </row>
    <row r="13377">
      <c r="A13377" s="13"/>
    </row>
    <row r="13378">
      <c r="A13378" s="13"/>
    </row>
    <row r="13379">
      <c r="A13379" s="13"/>
    </row>
    <row r="13380">
      <c r="A13380" s="13"/>
    </row>
    <row r="13381">
      <c r="A13381" s="13"/>
    </row>
    <row r="13382">
      <c r="A13382" s="13"/>
    </row>
    <row r="13383">
      <c r="A13383" s="13"/>
    </row>
    <row r="13384">
      <c r="A13384" s="13"/>
    </row>
    <row r="13385">
      <c r="A13385" s="13"/>
    </row>
    <row r="13386">
      <c r="A13386" s="13"/>
    </row>
    <row r="13387">
      <c r="A13387" s="13"/>
    </row>
    <row r="13388">
      <c r="A13388" s="13"/>
    </row>
    <row r="13389">
      <c r="A13389" s="13"/>
    </row>
    <row r="13390">
      <c r="A13390" s="13"/>
    </row>
    <row r="13391">
      <c r="A13391" s="13"/>
    </row>
    <row r="13392">
      <c r="A13392" s="13"/>
    </row>
    <row r="13393">
      <c r="A13393" s="13"/>
    </row>
    <row r="13394">
      <c r="A13394" s="13"/>
    </row>
    <row r="13395">
      <c r="A13395" s="13"/>
    </row>
    <row r="13396">
      <c r="A13396" s="13"/>
    </row>
    <row r="13397">
      <c r="A13397" s="13"/>
    </row>
    <row r="13398">
      <c r="A13398" s="13"/>
    </row>
    <row r="13399">
      <c r="A13399" s="13"/>
    </row>
    <row r="13400">
      <c r="A13400" s="13"/>
    </row>
    <row r="13401">
      <c r="A13401" s="13"/>
    </row>
    <row r="13402">
      <c r="A13402" s="13"/>
    </row>
    <row r="13403">
      <c r="A13403" s="13"/>
    </row>
    <row r="13404">
      <c r="A13404" s="13"/>
    </row>
    <row r="13405">
      <c r="A13405" s="13"/>
    </row>
    <row r="13406">
      <c r="A13406" s="13"/>
    </row>
    <row r="13407">
      <c r="A13407" s="13"/>
    </row>
    <row r="13408">
      <c r="A13408" s="13"/>
    </row>
    <row r="13409">
      <c r="A13409" s="13"/>
    </row>
    <row r="13410">
      <c r="A13410" s="13"/>
    </row>
    <row r="13411">
      <c r="A13411" s="13"/>
    </row>
    <row r="13412">
      <c r="A13412" s="13"/>
    </row>
    <row r="13413">
      <c r="A13413" s="13"/>
    </row>
    <row r="13414">
      <c r="A13414" s="13"/>
    </row>
    <row r="13415">
      <c r="A13415" s="13"/>
    </row>
    <row r="13416">
      <c r="A13416" s="13"/>
    </row>
    <row r="13417">
      <c r="A13417" s="13"/>
    </row>
    <row r="13418">
      <c r="A13418" s="13"/>
    </row>
    <row r="13419">
      <c r="A13419" s="13"/>
    </row>
    <row r="13420">
      <c r="A13420" s="13"/>
    </row>
    <row r="13421">
      <c r="A13421" s="13"/>
    </row>
    <row r="13422">
      <c r="A13422" s="13"/>
    </row>
    <row r="13423">
      <c r="A13423" s="13"/>
    </row>
    <row r="13424">
      <c r="A13424" s="13"/>
    </row>
    <row r="13425">
      <c r="A13425" s="13"/>
    </row>
    <row r="13426">
      <c r="A13426" s="13"/>
    </row>
    <row r="13427">
      <c r="A13427" s="13"/>
    </row>
    <row r="13428">
      <c r="A13428" s="13"/>
    </row>
    <row r="13429">
      <c r="A13429" s="13"/>
    </row>
    <row r="13430">
      <c r="A13430" s="13"/>
    </row>
    <row r="13431">
      <c r="A13431" s="13"/>
    </row>
    <row r="13432">
      <c r="A13432" s="13"/>
    </row>
    <row r="13433">
      <c r="A13433" s="13"/>
    </row>
    <row r="13434">
      <c r="A13434" s="13"/>
    </row>
    <row r="13435">
      <c r="A13435" s="13"/>
    </row>
    <row r="13436">
      <c r="A13436" s="13"/>
    </row>
    <row r="13437">
      <c r="A13437" s="13"/>
    </row>
    <row r="13438">
      <c r="A13438" s="13"/>
    </row>
    <row r="13439">
      <c r="A13439" s="13"/>
    </row>
    <row r="13440">
      <c r="A13440" s="13"/>
    </row>
    <row r="13441">
      <c r="A13441" s="13"/>
    </row>
    <row r="13442">
      <c r="A13442" s="13"/>
    </row>
    <row r="13443">
      <c r="A13443" s="13"/>
    </row>
    <row r="13444">
      <c r="A13444" s="13"/>
    </row>
    <row r="13445">
      <c r="A13445" s="13"/>
    </row>
    <row r="13446">
      <c r="A13446" s="13"/>
    </row>
    <row r="13447">
      <c r="A13447" s="13"/>
    </row>
    <row r="13448">
      <c r="A13448" s="13"/>
    </row>
    <row r="13449">
      <c r="A13449" s="13"/>
    </row>
    <row r="13450">
      <c r="A13450" s="13"/>
    </row>
    <row r="13451">
      <c r="A13451" s="13"/>
    </row>
    <row r="13452">
      <c r="A13452" s="13"/>
    </row>
    <row r="13453">
      <c r="A13453" s="13"/>
    </row>
    <row r="13454">
      <c r="A13454" s="13"/>
    </row>
    <row r="13455">
      <c r="A13455" s="13"/>
    </row>
    <row r="13456">
      <c r="A13456" s="13"/>
    </row>
    <row r="13457">
      <c r="A13457" s="13"/>
    </row>
    <row r="13458">
      <c r="A13458" s="13"/>
    </row>
    <row r="13459">
      <c r="A13459" s="13"/>
    </row>
    <row r="13460">
      <c r="A13460" s="13"/>
    </row>
    <row r="13461">
      <c r="A13461" s="13"/>
    </row>
    <row r="13462">
      <c r="A13462" s="13"/>
    </row>
    <row r="13463">
      <c r="A13463" s="13"/>
    </row>
    <row r="13464">
      <c r="A13464" s="13"/>
    </row>
    <row r="13465">
      <c r="A13465" s="13"/>
    </row>
    <row r="13466">
      <c r="A13466" s="13"/>
    </row>
    <row r="13467">
      <c r="A13467" s="13"/>
    </row>
    <row r="13468">
      <c r="A13468" s="13"/>
    </row>
    <row r="13469">
      <c r="A13469" s="13"/>
    </row>
    <row r="13470">
      <c r="A13470" s="13"/>
    </row>
    <row r="13471">
      <c r="A13471" s="13"/>
    </row>
    <row r="13472">
      <c r="A13472" s="13"/>
    </row>
    <row r="13473">
      <c r="A13473" s="13"/>
    </row>
    <row r="13474">
      <c r="A13474" s="13"/>
    </row>
    <row r="13475">
      <c r="A13475" s="13"/>
    </row>
    <row r="13476">
      <c r="A13476" s="13"/>
    </row>
    <row r="13477">
      <c r="A13477" s="13"/>
    </row>
    <row r="13478">
      <c r="A13478" s="13"/>
    </row>
    <row r="13479">
      <c r="A13479" s="13"/>
    </row>
    <row r="13480">
      <c r="A13480" s="13"/>
    </row>
    <row r="13481">
      <c r="A13481" s="13"/>
    </row>
    <row r="13482">
      <c r="A13482" s="13"/>
    </row>
    <row r="13483">
      <c r="A13483" s="13"/>
    </row>
    <row r="13484">
      <c r="A13484" s="13"/>
    </row>
    <row r="13485">
      <c r="A13485" s="13"/>
    </row>
    <row r="13486">
      <c r="A13486" s="13"/>
    </row>
    <row r="13487">
      <c r="A13487" s="13"/>
    </row>
    <row r="13488">
      <c r="A13488" s="13"/>
    </row>
    <row r="13489">
      <c r="A13489" s="13"/>
    </row>
    <row r="13490">
      <c r="A13490" s="13"/>
    </row>
    <row r="13491">
      <c r="A13491" s="13"/>
    </row>
    <row r="13492">
      <c r="A13492" s="13"/>
    </row>
    <row r="13493">
      <c r="A13493" s="13"/>
    </row>
    <row r="13494">
      <c r="A13494" s="13"/>
    </row>
    <row r="13495">
      <c r="A13495" s="13"/>
    </row>
    <row r="13496">
      <c r="A13496" s="13"/>
    </row>
    <row r="13497">
      <c r="A13497" s="13"/>
    </row>
    <row r="13498">
      <c r="A13498" s="13"/>
    </row>
    <row r="13499">
      <c r="A13499" s="13"/>
    </row>
    <row r="13500">
      <c r="A13500" s="13"/>
    </row>
    <row r="13501">
      <c r="A13501" s="13"/>
    </row>
    <row r="13502">
      <c r="A13502" s="13"/>
    </row>
    <row r="13503">
      <c r="A13503" s="13"/>
    </row>
    <row r="13504">
      <c r="A13504" s="13"/>
    </row>
    <row r="13505">
      <c r="A13505" s="13"/>
    </row>
    <row r="13506">
      <c r="A13506" s="13"/>
    </row>
    <row r="13507">
      <c r="A13507" s="13"/>
    </row>
    <row r="13508">
      <c r="A13508" s="13"/>
    </row>
    <row r="13509">
      <c r="A13509" s="13"/>
    </row>
    <row r="13510">
      <c r="A13510" s="13"/>
    </row>
    <row r="13511">
      <c r="A13511" s="13"/>
    </row>
    <row r="13512">
      <c r="A13512" s="13"/>
    </row>
    <row r="13513">
      <c r="A13513" s="13"/>
    </row>
    <row r="13514">
      <c r="A13514" s="13"/>
    </row>
    <row r="13515">
      <c r="A13515" s="13"/>
    </row>
    <row r="13516">
      <c r="A13516" s="13"/>
    </row>
    <row r="13517">
      <c r="A13517" s="13"/>
    </row>
    <row r="13518">
      <c r="A13518" s="13"/>
    </row>
    <row r="13519">
      <c r="A13519" s="13"/>
    </row>
    <row r="13520">
      <c r="A13520" s="13"/>
    </row>
    <row r="13521">
      <c r="A13521" s="13"/>
    </row>
    <row r="13522">
      <c r="A13522" s="13"/>
    </row>
    <row r="13523">
      <c r="A13523" s="13"/>
    </row>
    <row r="13524">
      <c r="A13524" s="13"/>
    </row>
    <row r="13525">
      <c r="A13525" s="13"/>
    </row>
    <row r="13526">
      <c r="A13526" s="13"/>
    </row>
    <row r="13527">
      <c r="A13527" s="13"/>
    </row>
    <row r="13528">
      <c r="A13528" s="13"/>
    </row>
    <row r="13529">
      <c r="A13529" s="13"/>
    </row>
    <row r="13530">
      <c r="A13530" s="13"/>
    </row>
    <row r="13531">
      <c r="A13531" s="13"/>
    </row>
    <row r="13532">
      <c r="A13532" s="13"/>
    </row>
    <row r="13533">
      <c r="A13533" s="13"/>
    </row>
    <row r="13534">
      <c r="A13534" s="13"/>
    </row>
    <row r="13535">
      <c r="A13535" s="13"/>
    </row>
    <row r="13536">
      <c r="A13536" s="13"/>
    </row>
    <row r="13537">
      <c r="A13537" s="13"/>
    </row>
    <row r="13538">
      <c r="A13538" s="13"/>
    </row>
    <row r="13539">
      <c r="A13539" s="13"/>
    </row>
    <row r="13540">
      <c r="A13540" s="13"/>
    </row>
    <row r="13541">
      <c r="A13541" s="13"/>
    </row>
    <row r="13542">
      <c r="A13542" s="13"/>
    </row>
    <row r="13543">
      <c r="A13543" s="13"/>
    </row>
    <row r="13544">
      <c r="A13544" s="13"/>
    </row>
    <row r="13545">
      <c r="A13545" s="13"/>
    </row>
    <row r="13546">
      <c r="A13546" s="13"/>
    </row>
    <row r="13547">
      <c r="A13547" s="13"/>
    </row>
    <row r="13548">
      <c r="A13548" s="13"/>
    </row>
    <row r="13549">
      <c r="A13549" s="13"/>
    </row>
    <row r="13550">
      <c r="A13550" s="13"/>
    </row>
    <row r="13551">
      <c r="A13551" s="13"/>
    </row>
    <row r="13552">
      <c r="A13552" s="13"/>
    </row>
    <row r="13553">
      <c r="A13553" s="13"/>
    </row>
    <row r="13554">
      <c r="A13554" s="13"/>
    </row>
    <row r="13555">
      <c r="A13555" s="13"/>
    </row>
    <row r="13556">
      <c r="A13556" s="13"/>
    </row>
    <row r="13557">
      <c r="A13557" s="13"/>
    </row>
    <row r="13558">
      <c r="A13558" s="13"/>
    </row>
    <row r="13559">
      <c r="A13559" s="13"/>
    </row>
    <row r="13560">
      <c r="A13560" s="13"/>
    </row>
    <row r="13561">
      <c r="A13561" s="13"/>
    </row>
    <row r="13562">
      <c r="A13562" s="13"/>
    </row>
    <row r="13563">
      <c r="A13563" s="13"/>
    </row>
    <row r="13564">
      <c r="A13564" s="13"/>
    </row>
    <row r="13565">
      <c r="A13565" s="13"/>
    </row>
    <row r="13566">
      <c r="A13566" s="13"/>
    </row>
    <row r="13567">
      <c r="A13567" s="13"/>
    </row>
    <row r="13568">
      <c r="A13568" s="13"/>
    </row>
    <row r="13569">
      <c r="A13569" s="13"/>
    </row>
    <row r="13570">
      <c r="A13570" s="13"/>
    </row>
    <row r="13571">
      <c r="A13571" s="13"/>
    </row>
    <row r="13572">
      <c r="A13572" s="13"/>
    </row>
    <row r="13573">
      <c r="A13573" s="13"/>
    </row>
    <row r="13574">
      <c r="A13574" s="13"/>
    </row>
    <row r="13575">
      <c r="A13575" s="13"/>
    </row>
    <row r="13576">
      <c r="A13576" s="13"/>
    </row>
    <row r="13577">
      <c r="A13577" s="13"/>
    </row>
    <row r="13578">
      <c r="A13578" s="13"/>
    </row>
    <row r="13579">
      <c r="A13579" s="13"/>
    </row>
    <row r="13580">
      <c r="A13580" s="13"/>
    </row>
    <row r="13581">
      <c r="A13581" s="13"/>
    </row>
    <row r="13582">
      <c r="A13582" s="13"/>
    </row>
    <row r="13583">
      <c r="A13583" s="13"/>
    </row>
    <row r="13584">
      <c r="A13584" s="13"/>
    </row>
    <row r="13585">
      <c r="A13585" s="13"/>
    </row>
    <row r="13586">
      <c r="A13586" s="13"/>
    </row>
    <row r="13587">
      <c r="A13587" s="13"/>
    </row>
    <row r="13588">
      <c r="A13588" s="13"/>
    </row>
    <row r="13589">
      <c r="A13589" s="13"/>
    </row>
    <row r="13590">
      <c r="A13590" s="13"/>
    </row>
    <row r="13591">
      <c r="A13591" s="13"/>
    </row>
    <row r="13592">
      <c r="A13592" s="13"/>
    </row>
    <row r="13593">
      <c r="A13593" s="13"/>
    </row>
    <row r="13594">
      <c r="A13594" s="13"/>
    </row>
    <row r="13595">
      <c r="A13595" s="13"/>
    </row>
    <row r="13596">
      <c r="A13596" s="13"/>
    </row>
    <row r="13597">
      <c r="A13597" s="13"/>
    </row>
    <row r="13598">
      <c r="A13598" s="13"/>
    </row>
    <row r="13599">
      <c r="A13599" s="13"/>
    </row>
    <row r="13600">
      <c r="A13600" s="13"/>
    </row>
    <row r="13601">
      <c r="A13601" s="13"/>
    </row>
    <row r="13602">
      <c r="A13602" s="13"/>
    </row>
    <row r="13603">
      <c r="A13603" s="13"/>
    </row>
    <row r="13604">
      <c r="A13604" s="13"/>
    </row>
    <row r="13605">
      <c r="A13605" s="13"/>
    </row>
    <row r="13606">
      <c r="A13606" s="13"/>
    </row>
    <row r="13607">
      <c r="A13607" s="13"/>
    </row>
    <row r="13608">
      <c r="A13608" s="13"/>
    </row>
    <row r="13609">
      <c r="A13609" s="13"/>
    </row>
    <row r="13610">
      <c r="A13610" s="13"/>
    </row>
    <row r="13611">
      <c r="A13611" s="13"/>
    </row>
    <row r="13612">
      <c r="A13612" s="13"/>
    </row>
    <row r="13613">
      <c r="A13613" s="13"/>
    </row>
    <row r="13614">
      <c r="A13614" s="13"/>
    </row>
    <row r="13615">
      <c r="A13615" s="13"/>
    </row>
    <row r="13616">
      <c r="A13616" s="13"/>
    </row>
    <row r="13617">
      <c r="A13617" s="13"/>
    </row>
    <row r="13618">
      <c r="A13618" s="13"/>
    </row>
    <row r="13619">
      <c r="A13619" s="13"/>
    </row>
    <row r="13620">
      <c r="A13620" s="13"/>
    </row>
    <row r="13621">
      <c r="A13621" s="13"/>
    </row>
    <row r="13622">
      <c r="A13622" s="13"/>
    </row>
    <row r="13623">
      <c r="A13623" s="13"/>
    </row>
    <row r="13624">
      <c r="A13624" s="13"/>
    </row>
    <row r="13625">
      <c r="A13625" s="13"/>
    </row>
    <row r="13626">
      <c r="A13626" s="13"/>
    </row>
    <row r="13627">
      <c r="A13627" s="13"/>
    </row>
    <row r="13628">
      <c r="A13628" s="13"/>
    </row>
    <row r="13629">
      <c r="A13629" s="13"/>
    </row>
    <row r="13630">
      <c r="A13630" s="13"/>
    </row>
    <row r="13631">
      <c r="A13631" s="13"/>
    </row>
    <row r="13632">
      <c r="A13632" s="13"/>
    </row>
    <row r="13633">
      <c r="A13633" s="13"/>
    </row>
    <row r="13634">
      <c r="A13634" s="13"/>
    </row>
    <row r="13635">
      <c r="A13635" s="13"/>
    </row>
    <row r="13636">
      <c r="A13636" s="13"/>
    </row>
    <row r="13637">
      <c r="A13637" s="13"/>
    </row>
    <row r="13638">
      <c r="A13638" s="13"/>
    </row>
    <row r="13639">
      <c r="A13639" s="13"/>
    </row>
    <row r="13640">
      <c r="A13640" s="13"/>
    </row>
    <row r="13641">
      <c r="A13641" s="13"/>
    </row>
    <row r="13642">
      <c r="A13642" s="13"/>
    </row>
    <row r="13643">
      <c r="A13643" s="13"/>
    </row>
    <row r="13644">
      <c r="A13644" s="13"/>
    </row>
    <row r="13645">
      <c r="A13645" s="13"/>
    </row>
    <row r="13646">
      <c r="A13646" s="13"/>
    </row>
    <row r="13647">
      <c r="A13647" s="13"/>
    </row>
    <row r="13648">
      <c r="A13648" s="13"/>
    </row>
    <row r="13649">
      <c r="A13649" s="13"/>
    </row>
    <row r="13650">
      <c r="A13650" s="13"/>
    </row>
    <row r="13651">
      <c r="A13651" s="13"/>
    </row>
    <row r="13652">
      <c r="A13652" s="13"/>
    </row>
    <row r="13653">
      <c r="A13653" s="13"/>
    </row>
    <row r="13654">
      <c r="A13654" s="13"/>
    </row>
    <row r="13655">
      <c r="A13655" s="13"/>
    </row>
    <row r="13656">
      <c r="A13656" s="13"/>
    </row>
    <row r="13657">
      <c r="A13657" s="13"/>
    </row>
    <row r="13658">
      <c r="A13658" s="13"/>
    </row>
    <row r="13659">
      <c r="A13659" s="13"/>
    </row>
    <row r="13660">
      <c r="A13660" s="13"/>
    </row>
    <row r="13661">
      <c r="A13661" s="13"/>
    </row>
    <row r="13662">
      <c r="A13662" s="13"/>
    </row>
    <row r="13663">
      <c r="A13663" s="13"/>
    </row>
    <row r="13664">
      <c r="A13664" s="13"/>
    </row>
    <row r="13665">
      <c r="A13665" s="13"/>
    </row>
    <row r="13666">
      <c r="A13666" s="13"/>
    </row>
    <row r="13667">
      <c r="A13667" s="13"/>
    </row>
    <row r="13668">
      <c r="A13668" s="13"/>
    </row>
    <row r="13669">
      <c r="A13669" s="13"/>
    </row>
    <row r="13670">
      <c r="A13670" s="13"/>
    </row>
    <row r="13671">
      <c r="A13671" s="13"/>
    </row>
    <row r="13672">
      <c r="A13672" s="13"/>
    </row>
    <row r="13673">
      <c r="A13673" s="13"/>
    </row>
    <row r="13674">
      <c r="A13674" s="13"/>
    </row>
    <row r="13675">
      <c r="A13675" s="13"/>
    </row>
    <row r="13676">
      <c r="A13676" s="13"/>
    </row>
    <row r="13677">
      <c r="A13677" s="13"/>
    </row>
    <row r="13678">
      <c r="A13678" s="13"/>
    </row>
    <row r="13679">
      <c r="A13679" s="13"/>
    </row>
    <row r="13680">
      <c r="A13680" s="13"/>
    </row>
    <row r="13681">
      <c r="A13681" s="13"/>
    </row>
    <row r="13682">
      <c r="A13682" s="13"/>
    </row>
    <row r="13683">
      <c r="A13683" s="13"/>
    </row>
    <row r="13684">
      <c r="A13684" s="13"/>
    </row>
    <row r="13685">
      <c r="A13685" s="13"/>
    </row>
    <row r="13686">
      <c r="A13686" s="13"/>
    </row>
    <row r="13687">
      <c r="A13687" s="13"/>
    </row>
    <row r="13688">
      <c r="A13688" s="13"/>
    </row>
    <row r="13689">
      <c r="A13689" s="13"/>
    </row>
    <row r="13690">
      <c r="A13690" s="13"/>
    </row>
    <row r="13691">
      <c r="A13691" s="13"/>
    </row>
    <row r="13692">
      <c r="A13692" s="13"/>
    </row>
    <row r="13693">
      <c r="A13693" s="13"/>
    </row>
    <row r="13694">
      <c r="A13694" s="13"/>
    </row>
    <row r="13695">
      <c r="A13695" s="13"/>
    </row>
    <row r="13696">
      <c r="A13696" s="13"/>
    </row>
    <row r="13697">
      <c r="A13697" s="13"/>
    </row>
    <row r="13698">
      <c r="A13698" s="13"/>
    </row>
    <row r="13699">
      <c r="A13699" s="13"/>
    </row>
    <row r="13700">
      <c r="A13700" s="13"/>
    </row>
    <row r="13701">
      <c r="A13701" s="13"/>
    </row>
    <row r="13702">
      <c r="A13702" s="13"/>
    </row>
    <row r="13703">
      <c r="A13703" s="13"/>
    </row>
    <row r="13704">
      <c r="A13704" s="13"/>
    </row>
    <row r="13705">
      <c r="A13705" s="13"/>
    </row>
    <row r="13706">
      <c r="A13706" s="13"/>
    </row>
    <row r="13707">
      <c r="A13707" s="13"/>
    </row>
    <row r="13708">
      <c r="A13708" s="13"/>
    </row>
    <row r="13709">
      <c r="A13709" s="13"/>
    </row>
    <row r="13710">
      <c r="A13710" s="13"/>
    </row>
    <row r="13711">
      <c r="A13711" s="13"/>
    </row>
    <row r="13712">
      <c r="A13712" s="13"/>
    </row>
    <row r="13713">
      <c r="A13713" s="13"/>
    </row>
    <row r="13714">
      <c r="A13714" s="13"/>
    </row>
    <row r="13715">
      <c r="A13715" s="13"/>
    </row>
    <row r="13716">
      <c r="A13716" s="13"/>
    </row>
    <row r="13717">
      <c r="A13717" s="13"/>
    </row>
    <row r="13718">
      <c r="A13718" s="13"/>
    </row>
    <row r="13719">
      <c r="A13719" s="13"/>
    </row>
    <row r="13720">
      <c r="A13720" s="13"/>
    </row>
    <row r="13721">
      <c r="A13721" s="13"/>
    </row>
    <row r="13722">
      <c r="A13722" s="13"/>
    </row>
    <row r="13723">
      <c r="A13723" s="13"/>
    </row>
    <row r="13724">
      <c r="A13724" s="13"/>
    </row>
    <row r="13725">
      <c r="A13725" s="13"/>
    </row>
    <row r="13726">
      <c r="A13726" s="13"/>
    </row>
    <row r="13727">
      <c r="A13727" s="13"/>
    </row>
    <row r="13728">
      <c r="A13728" s="13"/>
    </row>
    <row r="13729">
      <c r="A13729" s="13"/>
    </row>
    <row r="13730">
      <c r="A13730" s="13"/>
    </row>
    <row r="13731">
      <c r="A13731" s="13"/>
    </row>
    <row r="13732">
      <c r="A13732" s="13"/>
    </row>
    <row r="13733">
      <c r="A13733" s="13"/>
    </row>
    <row r="13734">
      <c r="A13734" s="13"/>
    </row>
    <row r="13735">
      <c r="A13735" s="13"/>
    </row>
    <row r="13736">
      <c r="A13736" s="13"/>
    </row>
    <row r="13737">
      <c r="A13737" s="13"/>
    </row>
    <row r="13738">
      <c r="A13738" s="13"/>
    </row>
    <row r="13739">
      <c r="A13739" s="13"/>
    </row>
    <row r="13740">
      <c r="A13740" s="13"/>
    </row>
    <row r="13741">
      <c r="A13741" s="13"/>
    </row>
    <row r="13742">
      <c r="A13742" s="13"/>
    </row>
    <row r="13743">
      <c r="A13743" s="13"/>
    </row>
    <row r="13744">
      <c r="A13744" s="13"/>
    </row>
    <row r="13745">
      <c r="A13745" s="13"/>
    </row>
    <row r="13746">
      <c r="A13746" s="13"/>
    </row>
    <row r="13747">
      <c r="A13747" s="13"/>
    </row>
    <row r="13748">
      <c r="A13748" s="13"/>
    </row>
    <row r="13749">
      <c r="A13749" s="13"/>
    </row>
    <row r="13750">
      <c r="A13750" s="13"/>
    </row>
    <row r="13751">
      <c r="A13751" s="13"/>
    </row>
    <row r="13752">
      <c r="A13752" s="13"/>
    </row>
    <row r="13753">
      <c r="A13753" s="13"/>
    </row>
    <row r="13754">
      <c r="A13754" s="13"/>
    </row>
    <row r="13755">
      <c r="A13755" s="13"/>
    </row>
    <row r="13756">
      <c r="A13756" s="13"/>
    </row>
    <row r="13757">
      <c r="A13757" s="13"/>
    </row>
    <row r="13758">
      <c r="A13758" s="13"/>
    </row>
    <row r="13759">
      <c r="A13759" s="13"/>
    </row>
    <row r="13760">
      <c r="A13760" s="13"/>
    </row>
    <row r="13761">
      <c r="A13761" s="13"/>
    </row>
    <row r="13762">
      <c r="A13762" s="13"/>
    </row>
    <row r="13763">
      <c r="A13763" s="13"/>
    </row>
    <row r="13764">
      <c r="A13764" s="13"/>
    </row>
    <row r="13765">
      <c r="A13765" s="13"/>
    </row>
    <row r="13766">
      <c r="A13766" s="13"/>
    </row>
    <row r="13767">
      <c r="A13767" s="13"/>
    </row>
    <row r="13768">
      <c r="A13768" s="13"/>
    </row>
    <row r="13769">
      <c r="A13769" s="13"/>
    </row>
    <row r="13770">
      <c r="A13770" s="13"/>
    </row>
    <row r="13771">
      <c r="A13771" s="13"/>
    </row>
    <row r="13772">
      <c r="A13772" s="13"/>
    </row>
    <row r="13773">
      <c r="A13773" s="13"/>
    </row>
    <row r="13774">
      <c r="A13774" s="13"/>
    </row>
    <row r="13775">
      <c r="A13775" s="13"/>
    </row>
    <row r="13776">
      <c r="A13776" s="13"/>
    </row>
    <row r="13777">
      <c r="A13777" s="13"/>
    </row>
    <row r="13778">
      <c r="A13778" s="13"/>
    </row>
    <row r="13779">
      <c r="A13779" s="13"/>
    </row>
    <row r="13780">
      <c r="A13780" s="13"/>
    </row>
    <row r="13781">
      <c r="A13781" s="13"/>
    </row>
    <row r="13782">
      <c r="A13782" s="13"/>
    </row>
    <row r="13783">
      <c r="A13783" s="13"/>
    </row>
    <row r="13784">
      <c r="A13784" s="13"/>
    </row>
    <row r="13785">
      <c r="A13785" s="13"/>
    </row>
    <row r="13786">
      <c r="A13786" s="13"/>
    </row>
    <row r="13787">
      <c r="A13787" s="13"/>
    </row>
    <row r="13788">
      <c r="A13788" s="13"/>
    </row>
    <row r="13789">
      <c r="A13789" s="13"/>
    </row>
    <row r="13790">
      <c r="A13790" s="13"/>
    </row>
    <row r="13791">
      <c r="A13791" s="13"/>
    </row>
    <row r="13792">
      <c r="A13792" s="13"/>
    </row>
    <row r="13793">
      <c r="A13793" s="13"/>
    </row>
    <row r="13794">
      <c r="A13794" s="13"/>
    </row>
    <row r="13795">
      <c r="A13795" s="13"/>
    </row>
    <row r="13796">
      <c r="A13796" s="13"/>
    </row>
    <row r="13797">
      <c r="A13797" s="13"/>
    </row>
    <row r="13798">
      <c r="A13798" s="13"/>
    </row>
    <row r="13799">
      <c r="A13799" s="13"/>
    </row>
    <row r="13800">
      <c r="A13800" s="13"/>
    </row>
    <row r="13801">
      <c r="A13801" s="13"/>
    </row>
    <row r="13802">
      <c r="A13802" s="13"/>
    </row>
    <row r="13803">
      <c r="A13803" s="13"/>
    </row>
    <row r="13804">
      <c r="A13804" s="13"/>
    </row>
    <row r="13805">
      <c r="A13805" s="13"/>
    </row>
    <row r="13806">
      <c r="A13806" s="13"/>
    </row>
    <row r="13807">
      <c r="A13807" s="13"/>
    </row>
    <row r="13808">
      <c r="A13808" s="13"/>
    </row>
    <row r="13809">
      <c r="A13809" s="13"/>
    </row>
    <row r="13810">
      <c r="A13810" s="13"/>
    </row>
    <row r="13811">
      <c r="A13811" s="13"/>
    </row>
    <row r="13812">
      <c r="A13812" s="13"/>
    </row>
    <row r="13813">
      <c r="A13813" s="13"/>
    </row>
    <row r="13814">
      <c r="A13814" s="13"/>
    </row>
    <row r="13815">
      <c r="A13815" s="13"/>
    </row>
    <row r="13816">
      <c r="A13816" s="13"/>
    </row>
    <row r="13817">
      <c r="A13817" s="13"/>
    </row>
    <row r="13818">
      <c r="A13818" s="13"/>
    </row>
    <row r="13819">
      <c r="A13819" s="13"/>
    </row>
    <row r="13820">
      <c r="A13820" s="13"/>
    </row>
    <row r="13821">
      <c r="A13821" s="13"/>
    </row>
    <row r="13822">
      <c r="A13822" s="13"/>
    </row>
    <row r="13823">
      <c r="A13823" s="13"/>
    </row>
    <row r="13824">
      <c r="A13824" s="13"/>
    </row>
    <row r="13825">
      <c r="A13825" s="13"/>
    </row>
    <row r="13826">
      <c r="A13826" s="13"/>
    </row>
    <row r="13827">
      <c r="A13827" s="13"/>
    </row>
    <row r="13828">
      <c r="A13828" s="13"/>
    </row>
    <row r="13829">
      <c r="A13829" s="13"/>
    </row>
    <row r="13830">
      <c r="A13830" s="13"/>
    </row>
    <row r="13831">
      <c r="A13831" s="13"/>
    </row>
    <row r="13832">
      <c r="A13832" s="13"/>
    </row>
    <row r="13833">
      <c r="A13833" s="13"/>
    </row>
    <row r="13834">
      <c r="A13834" s="13"/>
    </row>
    <row r="13835">
      <c r="A13835" s="13"/>
    </row>
    <row r="13836">
      <c r="A13836" s="13"/>
    </row>
    <row r="13837">
      <c r="A13837" s="13"/>
    </row>
    <row r="13838">
      <c r="A13838" s="13"/>
    </row>
    <row r="13839">
      <c r="A13839" s="13"/>
    </row>
    <row r="13840">
      <c r="A13840" s="13"/>
    </row>
    <row r="13841">
      <c r="A13841" s="13"/>
    </row>
    <row r="13842">
      <c r="A13842" s="13"/>
    </row>
    <row r="13843">
      <c r="A13843" s="13"/>
    </row>
    <row r="13844">
      <c r="A13844" s="13"/>
    </row>
    <row r="13845">
      <c r="A13845" s="13"/>
    </row>
    <row r="13846">
      <c r="A13846" s="13"/>
    </row>
    <row r="13847">
      <c r="A13847" s="13"/>
    </row>
    <row r="13848">
      <c r="A13848" s="13"/>
    </row>
    <row r="13849">
      <c r="A13849" s="13"/>
    </row>
    <row r="13850">
      <c r="A13850" s="13"/>
    </row>
    <row r="13851">
      <c r="A13851" s="13"/>
    </row>
    <row r="13852">
      <c r="A13852" s="13"/>
    </row>
    <row r="13853">
      <c r="A13853" s="13"/>
    </row>
    <row r="13854">
      <c r="A13854" s="13"/>
    </row>
    <row r="13855">
      <c r="A13855" s="13"/>
    </row>
    <row r="13856">
      <c r="A13856" s="13"/>
    </row>
    <row r="13857">
      <c r="A13857" s="13"/>
    </row>
    <row r="13858">
      <c r="A13858" s="13"/>
    </row>
    <row r="13859">
      <c r="A13859" s="13"/>
    </row>
    <row r="13860">
      <c r="A13860" s="13"/>
    </row>
    <row r="13861">
      <c r="A13861" s="13"/>
    </row>
    <row r="13862">
      <c r="A13862" s="13"/>
    </row>
    <row r="13863">
      <c r="A13863" s="13"/>
    </row>
    <row r="13864">
      <c r="A13864" s="13"/>
    </row>
    <row r="13865">
      <c r="A13865" s="13"/>
    </row>
    <row r="13866">
      <c r="A13866" s="13"/>
    </row>
    <row r="13867">
      <c r="A13867" s="13"/>
    </row>
    <row r="13868">
      <c r="A13868" s="13"/>
    </row>
    <row r="13869">
      <c r="A13869" s="13"/>
    </row>
    <row r="13870">
      <c r="A13870" s="13"/>
    </row>
    <row r="13871">
      <c r="A13871" s="13"/>
    </row>
    <row r="13872">
      <c r="A13872" s="13"/>
    </row>
    <row r="13873">
      <c r="A13873" s="13"/>
    </row>
    <row r="13874">
      <c r="A13874" s="13"/>
    </row>
    <row r="13875">
      <c r="A13875" s="13"/>
    </row>
    <row r="13876">
      <c r="A13876" s="13"/>
    </row>
    <row r="13877">
      <c r="A13877" s="13"/>
    </row>
    <row r="13878">
      <c r="A13878" s="13"/>
    </row>
    <row r="13879">
      <c r="A13879" s="13"/>
    </row>
    <row r="13880">
      <c r="A13880" s="13"/>
    </row>
    <row r="13881">
      <c r="A13881" s="13"/>
    </row>
    <row r="13882">
      <c r="A13882" s="13"/>
    </row>
    <row r="13883">
      <c r="A13883" s="13"/>
    </row>
    <row r="13884">
      <c r="A13884" s="13"/>
    </row>
    <row r="13885">
      <c r="A13885" s="13"/>
    </row>
    <row r="13886">
      <c r="A13886" s="13"/>
    </row>
    <row r="13887">
      <c r="A13887" s="13"/>
    </row>
    <row r="13888">
      <c r="A13888" s="13"/>
    </row>
    <row r="13889">
      <c r="A13889" s="13"/>
    </row>
    <row r="13890">
      <c r="A13890" s="13"/>
    </row>
    <row r="13891">
      <c r="A13891" s="13"/>
    </row>
    <row r="13892">
      <c r="A13892" s="13"/>
    </row>
    <row r="13893">
      <c r="A13893" s="13"/>
    </row>
    <row r="13894">
      <c r="A13894" s="13"/>
    </row>
    <row r="13895">
      <c r="A13895" s="13"/>
    </row>
    <row r="13896">
      <c r="A13896" s="13"/>
    </row>
    <row r="13897">
      <c r="A13897" s="13"/>
    </row>
    <row r="13898">
      <c r="A13898" s="13"/>
    </row>
    <row r="13899">
      <c r="A13899" s="13"/>
    </row>
    <row r="13900">
      <c r="A13900" s="13"/>
    </row>
    <row r="13901">
      <c r="A13901" s="13"/>
    </row>
    <row r="13902">
      <c r="A13902" s="13"/>
    </row>
    <row r="13903">
      <c r="A13903" s="13"/>
    </row>
    <row r="13904">
      <c r="A13904" s="13"/>
    </row>
    <row r="13905">
      <c r="A13905" s="13"/>
    </row>
    <row r="13906">
      <c r="A13906" s="13"/>
    </row>
    <row r="13907">
      <c r="A13907" s="13"/>
    </row>
    <row r="13908">
      <c r="A13908" s="13"/>
    </row>
    <row r="13909">
      <c r="A13909" s="13"/>
    </row>
    <row r="13910">
      <c r="A13910" s="13"/>
    </row>
    <row r="13911">
      <c r="A13911" s="13"/>
    </row>
    <row r="13912">
      <c r="A13912" s="13"/>
    </row>
    <row r="13913">
      <c r="A13913" s="13"/>
    </row>
    <row r="13914">
      <c r="A13914" s="13"/>
    </row>
    <row r="13915">
      <c r="A13915" s="13"/>
    </row>
    <row r="13916">
      <c r="A13916" s="13"/>
    </row>
    <row r="13917">
      <c r="A13917" s="13"/>
    </row>
    <row r="13918">
      <c r="A13918" s="13"/>
    </row>
    <row r="13919">
      <c r="A13919" s="13"/>
    </row>
    <row r="13920">
      <c r="A13920" s="13"/>
    </row>
    <row r="13921">
      <c r="A13921" s="13"/>
    </row>
    <row r="13922">
      <c r="A13922" s="13"/>
    </row>
    <row r="13923">
      <c r="A13923" s="13"/>
    </row>
    <row r="13924">
      <c r="A13924" s="13"/>
    </row>
    <row r="13925">
      <c r="A13925" s="13"/>
    </row>
    <row r="13926">
      <c r="A13926" s="13"/>
    </row>
    <row r="13927">
      <c r="A13927" s="13"/>
    </row>
    <row r="13928">
      <c r="A13928" s="13"/>
    </row>
    <row r="13929">
      <c r="A13929" s="13"/>
    </row>
    <row r="13930">
      <c r="A13930" s="13"/>
    </row>
    <row r="13931">
      <c r="A13931" s="13"/>
    </row>
    <row r="13932">
      <c r="A13932" s="13"/>
    </row>
    <row r="13933">
      <c r="A13933" s="13"/>
    </row>
    <row r="13934">
      <c r="A13934" s="13"/>
    </row>
    <row r="13935">
      <c r="A13935" s="13"/>
    </row>
    <row r="13936">
      <c r="A13936" s="13"/>
    </row>
    <row r="13937">
      <c r="A13937" s="13"/>
    </row>
    <row r="13938">
      <c r="A13938" s="13"/>
    </row>
    <row r="13939">
      <c r="A13939" s="13"/>
    </row>
    <row r="13940">
      <c r="A13940" s="13"/>
    </row>
    <row r="13941">
      <c r="A13941" s="13"/>
    </row>
    <row r="13942">
      <c r="A13942" s="13"/>
    </row>
    <row r="13943">
      <c r="A13943" s="13"/>
    </row>
    <row r="13944">
      <c r="A13944" s="13"/>
    </row>
    <row r="13945">
      <c r="A13945" s="13"/>
    </row>
    <row r="13946">
      <c r="A13946" s="13"/>
    </row>
    <row r="13947">
      <c r="A13947" s="13"/>
    </row>
    <row r="13948">
      <c r="A13948" s="13"/>
    </row>
    <row r="13949">
      <c r="A13949" s="13"/>
    </row>
    <row r="13950">
      <c r="A13950" s="13"/>
    </row>
    <row r="13951">
      <c r="A13951" s="13"/>
    </row>
    <row r="13952">
      <c r="A13952" s="13"/>
    </row>
    <row r="13953">
      <c r="A13953" s="13"/>
    </row>
    <row r="13954">
      <c r="A13954" s="13"/>
    </row>
    <row r="13955">
      <c r="A13955" s="13"/>
    </row>
    <row r="13956">
      <c r="A13956" s="13"/>
    </row>
    <row r="13957">
      <c r="A13957" s="13"/>
    </row>
    <row r="13958">
      <c r="A13958" s="13"/>
    </row>
    <row r="13959">
      <c r="A13959" s="13"/>
    </row>
    <row r="13960">
      <c r="A13960" s="13"/>
    </row>
    <row r="13961">
      <c r="A13961" s="13"/>
    </row>
    <row r="13962">
      <c r="A13962" s="13"/>
    </row>
    <row r="13963">
      <c r="A13963" s="13"/>
    </row>
    <row r="13964">
      <c r="A13964" s="13"/>
    </row>
    <row r="13965">
      <c r="A13965" s="13"/>
    </row>
    <row r="13966">
      <c r="A13966" s="13"/>
    </row>
    <row r="13967">
      <c r="A13967" s="13"/>
    </row>
    <row r="13968">
      <c r="A13968" s="13"/>
    </row>
    <row r="13969">
      <c r="A13969" s="13"/>
    </row>
    <row r="13970">
      <c r="A13970" s="13"/>
    </row>
    <row r="13971">
      <c r="A13971" s="13"/>
    </row>
    <row r="13972">
      <c r="A13972" s="13"/>
    </row>
    <row r="13973">
      <c r="A13973" s="13"/>
    </row>
    <row r="13974">
      <c r="A13974" s="13"/>
    </row>
    <row r="13975">
      <c r="A13975" s="13"/>
    </row>
    <row r="13976">
      <c r="A13976" s="13"/>
    </row>
    <row r="13977">
      <c r="A13977" s="13"/>
    </row>
    <row r="13978">
      <c r="A13978" s="13"/>
    </row>
    <row r="13979">
      <c r="A13979" s="13"/>
    </row>
    <row r="13980">
      <c r="A13980" s="13"/>
    </row>
    <row r="13981">
      <c r="A13981" s="13"/>
    </row>
    <row r="13982">
      <c r="A13982" s="13"/>
    </row>
    <row r="13983">
      <c r="A13983" s="13"/>
    </row>
    <row r="13984">
      <c r="A13984" s="13"/>
    </row>
    <row r="13985">
      <c r="A13985" s="13"/>
    </row>
    <row r="13986">
      <c r="A13986" s="13"/>
    </row>
    <row r="13987">
      <c r="A13987" s="13"/>
    </row>
    <row r="13988">
      <c r="A13988" s="13"/>
    </row>
    <row r="13989">
      <c r="A13989" s="13"/>
    </row>
    <row r="13990">
      <c r="A13990" s="13"/>
    </row>
    <row r="13991">
      <c r="A13991" s="13"/>
    </row>
    <row r="13992">
      <c r="A13992" s="13"/>
    </row>
    <row r="13993">
      <c r="A13993" s="13"/>
    </row>
    <row r="13994">
      <c r="A13994" s="13"/>
    </row>
    <row r="13995">
      <c r="A13995" s="13"/>
    </row>
    <row r="13996">
      <c r="A13996" s="13"/>
    </row>
    <row r="13997">
      <c r="A13997" s="13"/>
    </row>
    <row r="13998">
      <c r="A13998" s="13"/>
    </row>
    <row r="13999">
      <c r="A13999" s="13"/>
    </row>
    <row r="14000">
      <c r="A14000" s="13"/>
    </row>
    <row r="14001">
      <c r="A14001" s="13"/>
    </row>
    <row r="14002">
      <c r="A14002" s="13"/>
    </row>
    <row r="14003">
      <c r="A14003" s="13"/>
    </row>
    <row r="14004">
      <c r="A14004" s="13"/>
    </row>
    <row r="14005">
      <c r="A14005" s="13"/>
    </row>
    <row r="14006">
      <c r="A14006" s="13"/>
    </row>
    <row r="14007">
      <c r="A14007" s="13"/>
    </row>
    <row r="14008">
      <c r="A14008" s="13"/>
    </row>
    <row r="14009">
      <c r="A14009" s="13"/>
    </row>
    <row r="14010">
      <c r="A14010" s="13"/>
    </row>
    <row r="14011">
      <c r="A14011" s="13"/>
    </row>
    <row r="14012">
      <c r="A14012" s="13"/>
    </row>
    <row r="14013">
      <c r="A14013" s="13"/>
    </row>
    <row r="14014">
      <c r="A14014" s="13"/>
    </row>
    <row r="14015">
      <c r="A14015" s="13"/>
    </row>
    <row r="14016">
      <c r="A14016" s="13"/>
    </row>
    <row r="14017">
      <c r="A14017" s="13"/>
    </row>
    <row r="14018">
      <c r="A14018" s="13"/>
    </row>
    <row r="14019">
      <c r="A14019" s="13"/>
    </row>
    <row r="14020">
      <c r="A14020" s="13"/>
    </row>
    <row r="14021">
      <c r="A14021" s="13"/>
    </row>
    <row r="14022">
      <c r="A14022" s="13"/>
    </row>
    <row r="14023">
      <c r="A14023" s="13"/>
    </row>
    <row r="14024">
      <c r="A14024" s="13"/>
    </row>
    <row r="14025">
      <c r="A14025" s="13"/>
    </row>
    <row r="14026">
      <c r="A14026" s="13"/>
    </row>
    <row r="14027">
      <c r="A14027" s="13"/>
    </row>
    <row r="14028">
      <c r="A14028" s="13"/>
    </row>
    <row r="14029">
      <c r="A14029" s="13"/>
    </row>
    <row r="14030">
      <c r="A14030" s="13"/>
    </row>
    <row r="14031">
      <c r="A14031" s="13"/>
    </row>
    <row r="14032">
      <c r="A14032" s="13"/>
    </row>
    <row r="14033">
      <c r="A14033" s="13"/>
    </row>
    <row r="14034">
      <c r="A14034" s="13"/>
    </row>
    <row r="14035">
      <c r="A14035" s="13"/>
    </row>
    <row r="14036">
      <c r="A14036" s="13"/>
    </row>
    <row r="14037">
      <c r="A14037" s="13"/>
    </row>
    <row r="14038">
      <c r="A14038" s="13"/>
    </row>
    <row r="14039">
      <c r="A14039" s="13"/>
    </row>
    <row r="14040">
      <c r="A14040" s="13"/>
    </row>
    <row r="14041">
      <c r="A14041" s="13"/>
    </row>
    <row r="14042">
      <c r="A14042" s="13"/>
    </row>
    <row r="14043">
      <c r="A14043" s="13"/>
    </row>
    <row r="14044">
      <c r="A14044" s="13"/>
    </row>
    <row r="14045">
      <c r="A14045" s="13"/>
    </row>
    <row r="14046">
      <c r="A14046" s="13"/>
    </row>
    <row r="14047">
      <c r="A14047" s="13"/>
    </row>
    <row r="14048">
      <c r="A14048" s="13"/>
    </row>
    <row r="14049">
      <c r="A14049" s="13"/>
    </row>
    <row r="14050">
      <c r="A14050" s="13"/>
    </row>
    <row r="14051">
      <c r="A14051" s="13"/>
    </row>
    <row r="14052">
      <c r="A14052" s="13"/>
    </row>
    <row r="14053">
      <c r="A14053" s="13"/>
    </row>
    <row r="14054">
      <c r="A14054" s="13"/>
    </row>
    <row r="14055">
      <c r="A14055" s="13"/>
    </row>
    <row r="14056">
      <c r="A14056" s="13"/>
    </row>
    <row r="14057">
      <c r="A14057" s="13"/>
    </row>
    <row r="14058">
      <c r="A14058" s="13"/>
    </row>
    <row r="14059">
      <c r="A14059" s="13"/>
    </row>
    <row r="14060">
      <c r="A14060" s="13"/>
    </row>
    <row r="14061">
      <c r="A14061" s="13"/>
    </row>
    <row r="14062">
      <c r="A14062" s="13"/>
    </row>
    <row r="14063">
      <c r="A14063" s="13"/>
    </row>
    <row r="14064">
      <c r="A14064" s="13"/>
    </row>
    <row r="14065">
      <c r="A14065" s="13"/>
    </row>
    <row r="14066">
      <c r="A14066" s="13"/>
    </row>
    <row r="14067">
      <c r="A14067" s="13"/>
    </row>
    <row r="14068">
      <c r="A14068" s="13"/>
    </row>
    <row r="14069">
      <c r="A14069" s="13"/>
    </row>
    <row r="14070">
      <c r="A14070" s="13"/>
    </row>
    <row r="14071">
      <c r="A14071" s="13"/>
    </row>
    <row r="14072">
      <c r="A14072" s="13"/>
    </row>
    <row r="14073">
      <c r="A14073" s="13"/>
    </row>
    <row r="14074">
      <c r="A14074" s="13"/>
    </row>
    <row r="14075">
      <c r="A14075" s="13"/>
    </row>
    <row r="14076">
      <c r="A14076" s="13"/>
    </row>
    <row r="14077">
      <c r="A14077" s="13"/>
    </row>
    <row r="14078">
      <c r="A14078" s="13"/>
    </row>
    <row r="14079">
      <c r="A14079" s="13"/>
    </row>
    <row r="14080">
      <c r="A14080" s="13"/>
    </row>
    <row r="14081">
      <c r="A14081" s="13"/>
    </row>
    <row r="14082">
      <c r="A14082" s="13"/>
    </row>
    <row r="14083">
      <c r="A14083" s="13"/>
    </row>
    <row r="14084">
      <c r="A14084" s="13"/>
    </row>
    <row r="14085">
      <c r="A14085" s="13"/>
    </row>
    <row r="14086">
      <c r="A14086" s="13"/>
    </row>
    <row r="14087">
      <c r="A14087" s="13"/>
    </row>
    <row r="14088">
      <c r="A14088" s="13"/>
    </row>
    <row r="14089">
      <c r="A14089" s="13"/>
    </row>
    <row r="14090">
      <c r="A14090" s="13"/>
    </row>
    <row r="14091">
      <c r="A14091" s="13"/>
    </row>
    <row r="14092">
      <c r="A14092" s="13"/>
    </row>
    <row r="14093">
      <c r="A14093" s="13"/>
    </row>
    <row r="14094">
      <c r="A14094" s="13"/>
    </row>
    <row r="14095">
      <c r="A14095" s="13"/>
    </row>
    <row r="14096">
      <c r="A14096" s="13"/>
    </row>
    <row r="14097">
      <c r="A14097" s="13"/>
    </row>
    <row r="14098">
      <c r="A14098" s="13"/>
    </row>
    <row r="14099">
      <c r="A14099" s="13"/>
    </row>
    <row r="14100">
      <c r="A14100" s="13"/>
    </row>
    <row r="14101">
      <c r="A14101" s="13"/>
    </row>
    <row r="14102">
      <c r="A14102" s="13"/>
    </row>
    <row r="14103">
      <c r="A14103" s="13"/>
    </row>
    <row r="14104">
      <c r="A14104" s="13"/>
    </row>
    <row r="14105">
      <c r="A14105" s="13"/>
    </row>
    <row r="14106">
      <c r="A14106" s="13"/>
    </row>
    <row r="14107">
      <c r="A14107" s="13"/>
    </row>
    <row r="14108">
      <c r="A14108" s="13"/>
    </row>
    <row r="14109">
      <c r="A14109" s="13"/>
    </row>
    <row r="14110">
      <c r="A14110" s="13"/>
    </row>
    <row r="14111">
      <c r="A14111" s="13"/>
    </row>
    <row r="14112">
      <c r="A14112" s="13"/>
    </row>
    <row r="14113">
      <c r="A14113" s="13"/>
    </row>
    <row r="14114">
      <c r="A14114" s="13"/>
    </row>
    <row r="14115">
      <c r="A14115" s="13"/>
    </row>
    <row r="14116">
      <c r="A14116" s="13"/>
    </row>
    <row r="14117">
      <c r="A14117" s="13"/>
    </row>
    <row r="14118">
      <c r="A14118" s="13"/>
    </row>
    <row r="14119">
      <c r="A14119" s="13"/>
    </row>
    <row r="14120">
      <c r="A14120" s="13"/>
    </row>
    <row r="14121">
      <c r="A14121" s="13"/>
    </row>
    <row r="14122">
      <c r="A14122" s="13"/>
    </row>
    <row r="14123">
      <c r="A14123" s="13"/>
    </row>
    <row r="14124">
      <c r="A14124" s="13"/>
    </row>
    <row r="14125">
      <c r="A14125" s="13"/>
    </row>
    <row r="14126">
      <c r="A14126" s="13"/>
    </row>
    <row r="14127">
      <c r="A14127" s="13"/>
    </row>
    <row r="14128">
      <c r="A14128" s="13"/>
    </row>
    <row r="14129">
      <c r="A14129" s="13"/>
    </row>
    <row r="14130">
      <c r="A14130" s="13"/>
    </row>
    <row r="14131">
      <c r="A14131" s="13"/>
    </row>
    <row r="14132">
      <c r="A14132" s="13"/>
    </row>
    <row r="14133">
      <c r="A14133" s="13"/>
    </row>
    <row r="14134">
      <c r="A14134" s="13"/>
    </row>
    <row r="14135">
      <c r="A14135" s="13"/>
    </row>
    <row r="14136">
      <c r="A14136" s="13"/>
    </row>
    <row r="14137">
      <c r="A14137" s="13"/>
    </row>
    <row r="14138">
      <c r="A14138" s="13"/>
    </row>
    <row r="14139">
      <c r="A14139" s="13"/>
    </row>
    <row r="14140">
      <c r="A14140" s="13"/>
    </row>
    <row r="14141">
      <c r="A14141" s="13"/>
    </row>
    <row r="14142">
      <c r="A14142" s="13"/>
    </row>
    <row r="14143">
      <c r="A14143" s="13"/>
    </row>
    <row r="14144">
      <c r="A14144" s="13"/>
    </row>
    <row r="14145">
      <c r="A14145" s="13"/>
    </row>
    <row r="14146">
      <c r="A14146" s="13"/>
    </row>
    <row r="14147">
      <c r="A14147" s="13"/>
    </row>
    <row r="14148">
      <c r="A14148" s="13"/>
    </row>
    <row r="14149">
      <c r="A14149" s="13"/>
    </row>
    <row r="14150">
      <c r="A14150" s="13"/>
    </row>
    <row r="14151">
      <c r="A14151" s="13"/>
    </row>
    <row r="14152">
      <c r="A14152" s="13"/>
    </row>
    <row r="14153">
      <c r="A14153" s="13"/>
    </row>
    <row r="14154">
      <c r="A14154" s="13"/>
    </row>
    <row r="14155">
      <c r="A14155" s="13"/>
    </row>
    <row r="14156">
      <c r="A14156" s="13"/>
    </row>
    <row r="14157">
      <c r="A14157" s="13"/>
    </row>
    <row r="14158">
      <c r="A14158" s="13"/>
    </row>
    <row r="14159">
      <c r="A14159" s="13"/>
    </row>
    <row r="14160">
      <c r="A14160" s="13"/>
    </row>
    <row r="14161">
      <c r="A14161" s="13"/>
    </row>
    <row r="14162">
      <c r="A14162" s="13"/>
    </row>
    <row r="14163">
      <c r="A14163" s="13"/>
    </row>
    <row r="14164">
      <c r="A14164" s="13"/>
    </row>
    <row r="14165">
      <c r="A14165" s="13"/>
    </row>
    <row r="14166">
      <c r="A14166" s="13"/>
    </row>
    <row r="14167">
      <c r="A14167" s="13"/>
    </row>
    <row r="14168">
      <c r="A14168" s="13"/>
    </row>
    <row r="14169">
      <c r="A14169" s="13"/>
    </row>
    <row r="14170">
      <c r="A14170" s="13"/>
    </row>
    <row r="14171">
      <c r="A14171" s="13"/>
    </row>
    <row r="14172">
      <c r="A14172" s="13"/>
    </row>
    <row r="14173">
      <c r="A14173" s="13"/>
    </row>
    <row r="14174">
      <c r="A14174" s="13"/>
    </row>
    <row r="14175">
      <c r="A14175" s="13"/>
    </row>
    <row r="14176">
      <c r="A14176" s="13"/>
    </row>
    <row r="14177">
      <c r="A14177" s="13"/>
    </row>
    <row r="14178">
      <c r="A14178" s="13"/>
    </row>
    <row r="14179">
      <c r="A14179" s="13"/>
    </row>
    <row r="14180">
      <c r="A14180" s="13"/>
    </row>
    <row r="14181">
      <c r="A14181" s="13"/>
    </row>
    <row r="14182">
      <c r="A14182" s="13"/>
    </row>
    <row r="14183">
      <c r="A14183" s="13"/>
    </row>
    <row r="14184">
      <c r="A14184" s="13"/>
    </row>
    <row r="14185">
      <c r="A14185" s="13"/>
    </row>
    <row r="14186">
      <c r="A14186" s="13"/>
    </row>
    <row r="14187">
      <c r="A14187" s="13"/>
    </row>
    <row r="14188">
      <c r="A14188" s="13"/>
    </row>
    <row r="14189">
      <c r="A14189" s="13"/>
    </row>
    <row r="14190">
      <c r="A14190" s="13"/>
    </row>
    <row r="14191">
      <c r="A14191" s="13"/>
    </row>
    <row r="14192">
      <c r="A14192" s="13"/>
    </row>
    <row r="14193">
      <c r="A14193" s="13"/>
    </row>
    <row r="14194">
      <c r="A14194" s="13"/>
    </row>
    <row r="14195">
      <c r="A14195" s="13"/>
    </row>
    <row r="14196">
      <c r="A14196" s="13"/>
    </row>
    <row r="14197">
      <c r="A14197" s="13"/>
    </row>
    <row r="14198">
      <c r="A14198" s="13"/>
    </row>
    <row r="14199">
      <c r="A14199" s="13"/>
    </row>
    <row r="14200">
      <c r="A14200" s="13"/>
    </row>
    <row r="14201">
      <c r="A14201" s="13"/>
    </row>
    <row r="14202">
      <c r="A14202" s="13"/>
    </row>
    <row r="14203">
      <c r="A14203" s="13"/>
    </row>
    <row r="14204">
      <c r="A14204" s="13"/>
    </row>
    <row r="14205">
      <c r="A14205" s="13"/>
    </row>
    <row r="14206">
      <c r="A14206" s="13"/>
    </row>
    <row r="14207">
      <c r="A14207" s="13"/>
    </row>
    <row r="14208">
      <c r="A14208" s="13"/>
    </row>
    <row r="14209">
      <c r="A14209" s="13"/>
    </row>
    <row r="14210">
      <c r="A14210" s="13"/>
    </row>
    <row r="14211">
      <c r="A14211" s="13"/>
    </row>
    <row r="14212">
      <c r="A14212" s="13"/>
    </row>
    <row r="14213">
      <c r="A14213" s="13"/>
    </row>
    <row r="14214">
      <c r="A14214" s="13"/>
    </row>
    <row r="14215">
      <c r="A14215" s="13"/>
    </row>
    <row r="14216">
      <c r="A14216" s="13"/>
    </row>
    <row r="14217">
      <c r="A14217" s="13"/>
    </row>
    <row r="14218">
      <c r="A14218" s="13"/>
    </row>
    <row r="14219">
      <c r="A14219" s="13"/>
    </row>
    <row r="14220">
      <c r="A14220" s="13"/>
    </row>
    <row r="14221">
      <c r="A14221" s="13"/>
    </row>
    <row r="14222">
      <c r="A14222" s="13"/>
    </row>
    <row r="14223">
      <c r="A14223" s="13"/>
    </row>
    <row r="14224">
      <c r="A14224" s="13"/>
    </row>
    <row r="14225">
      <c r="A14225" s="13"/>
    </row>
    <row r="14226">
      <c r="A14226" s="13"/>
    </row>
    <row r="14227">
      <c r="A14227" s="13"/>
    </row>
    <row r="14228">
      <c r="A14228" s="13"/>
    </row>
    <row r="14229">
      <c r="A14229" s="13"/>
    </row>
    <row r="14230">
      <c r="A14230" s="13"/>
    </row>
    <row r="14231">
      <c r="A14231" s="13"/>
    </row>
    <row r="14232">
      <c r="A14232" s="13"/>
    </row>
    <row r="14233">
      <c r="A14233" s="13"/>
    </row>
    <row r="14234">
      <c r="A14234" s="13"/>
    </row>
    <row r="14235">
      <c r="A14235" s="13"/>
    </row>
    <row r="14236">
      <c r="A14236" s="13"/>
    </row>
    <row r="14237">
      <c r="A14237" s="13"/>
    </row>
    <row r="14238">
      <c r="A14238" s="13"/>
    </row>
    <row r="14239">
      <c r="A14239" s="13"/>
    </row>
    <row r="14240">
      <c r="A14240" s="13"/>
    </row>
    <row r="14241">
      <c r="A14241" s="13"/>
    </row>
    <row r="14242">
      <c r="A14242" s="13"/>
    </row>
    <row r="14243">
      <c r="A14243" s="13"/>
    </row>
    <row r="14244">
      <c r="A14244" s="13"/>
    </row>
    <row r="14245">
      <c r="A14245" s="13"/>
    </row>
    <row r="14246">
      <c r="A14246" s="13"/>
    </row>
    <row r="14247">
      <c r="A14247" s="13"/>
    </row>
    <row r="14248">
      <c r="A14248" s="13"/>
    </row>
    <row r="14249">
      <c r="A14249" s="13"/>
    </row>
    <row r="14250">
      <c r="A14250" s="13"/>
    </row>
    <row r="14251">
      <c r="A14251" s="13"/>
    </row>
    <row r="14252">
      <c r="A14252" s="13"/>
    </row>
    <row r="14253">
      <c r="A14253" s="13"/>
    </row>
    <row r="14254">
      <c r="A14254" s="13"/>
    </row>
    <row r="14255">
      <c r="A14255" s="13"/>
    </row>
    <row r="14256">
      <c r="A14256" s="13"/>
    </row>
    <row r="14257">
      <c r="A14257" s="13"/>
    </row>
    <row r="14258">
      <c r="A14258" s="13"/>
    </row>
    <row r="14259">
      <c r="A14259" s="13"/>
    </row>
    <row r="14260">
      <c r="A14260" s="13"/>
    </row>
    <row r="14261">
      <c r="A14261" s="13"/>
    </row>
    <row r="14262">
      <c r="A14262" s="13"/>
    </row>
    <row r="14263">
      <c r="A14263" s="13"/>
    </row>
    <row r="14264">
      <c r="A14264" s="13"/>
    </row>
    <row r="14265">
      <c r="A14265" s="13"/>
    </row>
    <row r="14266">
      <c r="A14266" s="13"/>
    </row>
    <row r="14267">
      <c r="A14267" s="13"/>
    </row>
    <row r="14268">
      <c r="A14268" s="13"/>
    </row>
    <row r="14269">
      <c r="A14269" s="13"/>
    </row>
    <row r="14270">
      <c r="A14270" s="13"/>
    </row>
    <row r="14271">
      <c r="A14271" s="13"/>
    </row>
    <row r="14272">
      <c r="A14272" s="13"/>
    </row>
    <row r="14273">
      <c r="A14273" s="13"/>
    </row>
    <row r="14274">
      <c r="A14274" s="13"/>
    </row>
    <row r="14275">
      <c r="A14275" s="13"/>
    </row>
    <row r="14276">
      <c r="A14276" s="13"/>
    </row>
    <row r="14277">
      <c r="A14277" s="13"/>
    </row>
    <row r="14278">
      <c r="A14278" s="13"/>
    </row>
    <row r="14279">
      <c r="A14279" s="13"/>
    </row>
    <row r="14280">
      <c r="A14280" s="13"/>
    </row>
    <row r="14281">
      <c r="A14281" s="13"/>
    </row>
    <row r="14282">
      <c r="A14282" s="13"/>
    </row>
    <row r="14283">
      <c r="A14283" s="13"/>
    </row>
    <row r="14284">
      <c r="A14284" s="13"/>
    </row>
    <row r="14285">
      <c r="A14285" s="13"/>
    </row>
    <row r="14286">
      <c r="A14286" s="13"/>
    </row>
    <row r="14287">
      <c r="A14287" s="13"/>
    </row>
    <row r="14288">
      <c r="A14288" s="13"/>
    </row>
    <row r="14289">
      <c r="A14289" s="13"/>
    </row>
    <row r="14290">
      <c r="A14290" s="13"/>
    </row>
    <row r="14291">
      <c r="A14291" s="13"/>
    </row>
    <row r="14292">
      <c r="A14292" s="13"/>
    </row>
    <row r="14293">
      <c r="A14293" s="13"/>
    </row>
    <row r="14294">
      <c r="A14294" s="13"/>
    </row>
    <row r="14295">
      <c r="A14295" s="13"/>
    </row>
    <row r="14296">
      <c r="A14296" s="13"/>
    </row>
    <row r="14297">
      <c r="A14297" s="13"/>
    </row>
    <row r="14298">
      <c r="A14298" s="13"/>
    </row>
    <row r="14299">
      <c r="A14299" s="13"/>
    </row>
    <row r="14300">
      <c r="A14300" s="13"/>
    </row>
    <row r="14301">
      <c r="A14301" s="13"/>
    </row>
    <row r="14302">
      <c r="A14302" s="13"/>
    </row>
    <row r="14303">
      <c r="A14303" s="13"/>
    </row>
    <row r="14304">
      <c r="A14304" s="13"/>
    </row>
    <row r="14305">
      <c r="A14305" s="13"/>
    </row>
    <row r="14306">
      <c r="A14306" s="13"/>
    </row>
    <row r="14307">
      <c r="A14307" s="13"/>
    </row>
    <row r="14308">
      <c r="A14308" s="13"/>
    </row>
    <row r="14309">
      <c r="A14309" s="13"/>
    </row>
    <row r="14310">
      <c r="A14310" s="13"/>
    </row>
    <row r="14311">
      <c r="A14311" s="13"/>
    </row>
    <row r="14312">
      <c r="A14312" s="13"/>
    </row>
    <row r="14313">
      <c r="A14313" s="13"/>
    </row>
    <row r="14314">
      <c r="A14314" s="13"/>
    </row>
    <row r="14315">
      <c r="A14315" s="13"/>
    </row>
    <row r="14316">
      <c r="A14316" s="13"/>
    </row>
    <row r="14317">
      <c r="A14317" s="13"/>
    </row>
    <row r="14318">
      <c r="A14318" s="13"/>
    </row>
    <row r="14319">
      <c r="A14319" s="13"/>
    </row>
    <row r="14320">
      <c r="A14320" s="13"/>
    </row>
    <row r="14321">
      <c r="A14321" s="13"/>
    </row>
    <row r="14322">
      <c r="A14322" s="13"/>
    </row>
    <row r="14323">
      <c r="A14323" s="13"/>
    </row>
    <row r="14324">
      <c r="A14324" s="13"/>
    </row>
    <row r="14325">
      <c r="A14325" s="13"/>
    </row>
    <row r="14326">
      <c r="A14326" s="13"/>
    </row>
    <row r="14327">
      <c r="A14327" s="13"/>
    </row>
    <row r="14328">
      <c r="A14328" s="13"/>
    </row>
    <row r="14329">
      <c r="A14329" s="13"/>
    </row>
    <row r="14330">
      <c r="A14330" s="13"/>
    </row>
    <row r="14331">
      <c r="A14331" s="13"/>
    </row>
    <row r="14332">
      <c r="A14332" s="13"/>
    </row>
    <row r="14333">
      <c r="A14333" s="13"/>
    </row>
    <row r="14334">
      <c r="A14334" s="13"/>
    </row>
    <row r="14335">
      <c r="A14335" s="13"/>
    </row>
    <row r="14336">
      <c r="A14336" s="13"/>
    </row>
    <row r="14337">
      <c r="A14337" s="13"/>
    </row>
    <row r="14338">
      <c r="A14338" s="13"/>
    </row>
    <row r="14339">
      <c r="A14339" s="13"/>
    </row>
    <row r="14340">
      <c r="A14340" s="13"/>
    </row>
    <row r="14341">
      <c r="A14341" s="13"/>
    </row>
    <row r="14342">
      <c r="A14342" s="13"/>
    </row>
    <row r="14343">
      <c r="A14343" s="13"/>
    </row>
    <row r="14344">
      <c r="A14344" s="13"/>
    </row>
    <row r="14345">
      <c r="A14345" s="13"/>
    </row>
    <row r="14346">
      <c r="A14346" s="13"/>
    </row>
    <row r="14347">
      <c r="A14347" s="13"/>
    </row>
    <row r="14348">
      <c r="A14348" s="13"/>
    </row>
    <row r="14349">
      <c r="A14349" s="13"/>
    </row>
    <row r="14350">
      <c r="A14350" s="13"/>
    </row>
    <row r="14351">
      <c r="A14351" s="13"/>
    </row>
    <row r="14352">
      <c r="A14352" s="13"/>
    </row>
    <row r="14353">
      <c r="A14353" s="13"/>
    </row>
    <row r="14354">
      <c r="A14354" s="13"/>
    </row>
    <row r="14355">
      <c r="A14355" s="13"/>
    </row>
    <row r="14356">
      <c r="A14356" s="13"/>
    </row>
    <row r="14357">
      <c r="A14357" s="13"/>
    </row>
    <row r="14358">
      <c r="A14358" s="13"/>
    </row>
    <row r="14359">
      <c r="A14359" s="13"/>
    </row>
    <row r="14360">
      <c r="A14360" s="13"/>
    </row>
    <row r="14361">
      <c r="A14361" s="13"/>
    </row>
    <row r="14362">
      <c r="A14362" s="13"/>
    </row>
    <row r="14363">
      <c r="A14363" s="13"/>
    </row>
    <row r="14364">
      <c r="A14364" s="13"/>
    </row>
    <row r="14365">
      <c r="A14365" s="13"/>
    </row>
    <row r="14366">
      <c r="A14366" s="13"/>
    </row>
    <row r="14367">
      <c r="A14367" s="13"/>
    </row>
    <row r="14368">
      <c r="A14368" s="13"/>
    </row>
    <row r="14369">
      <c r="A14369" s="13"/>
    </row>
    <row r="14370">
      <c r="A14370" s="13"/>
    </row>
    <row r="14371">
      <c r="A14371" s="13"/>
    </row>
    <row r="14372">
      <c r="A14372" s="13"/>
    </row>
    <row r="14373">
      <c r="A14373" s="13"/>
    </row>
    <row r="14374">
      <c r="A14374" s="13"/>
    </row>
    <row r="14375">
      <c r="A14375" s="13"/>
    </row>
    <row r="14376">
      <c r="A14376" s="13"/>
    </row>
    <row r="14377">
      <c r="A14377" s="13"/>
    </row>
    <row r="14378">
      <c r="A14378" s="13"/>
    </row>
    <row r="14379">
      <c r="A14379" s="13"/>
    </row>
    <row r="14380">
      <c r="A14380" s="13"/>
    </row>
    <row r="14381">
      <c r="A14381" s="13"/>
    </row>
    <row r="14382">
      <c r="A14382" s="13"/>
    </row>
    <row r="14383">
      <c r="A14383" s="13"/>
    </row>
    <row r="14384">
      <c r="A14384" s="13"/>
    </row>
    <row r="14385">
      <c r="A14385" s="13"/>
    </row>
    <row r="14386">
      <c r="A14386" s="13"/>
    </row>
    <row r="14387">
      <c r="A14387" s="13"/>
    </row>
    <row r="14388">
      <c r="A14388" s="13"/>
    </row>
    <row r="14389">
      <c r="A14389" s="13"/>
    </row>
    <row r="14390">
      <c r="A14390" s="13"/>
    </row>
    <row r="14391">
      <c r="A14391" s="13"/>
    </row>
    <row r="14392">
      <c r="A14392" s="13"/>
    </row>
    <row r="14393">
      <c r="A14393" s="13"/>
    </row>
    <row r="14394">
      <c r="A14394" s="13"/>
    </row>
    <row r="14395">
      <c r="A14395" s="13"/>
    </row>
    <row r="14396">
      <c r="A14396" s="13"/>
    </row>
    <row r="14397">
      <c r="A14397" s="13"/>
    </row>
    <row r="14398">
      <c r="A14398" s="13"/>
    </row>
    <row r="14399">
      <c r="A14399" s="13"/>
    </row>
    <row r="14400">
      <c r="A14400" s="13"/>
    </row>
    <row r="14401">
      <c r="A14401" s="13"/>
    </row>
    <row r="14402">
      <c r="A14402" s="13"/>
    </row>
    <row r="14403">
      <c r="A14403" s="13"/>
    </row>
    <row r="14404">
      <c r="A14404" s="13"/>
    </row>
    <row r="14405">
      <c r="A14405" s="13"/>
    </row>
    <row r="14406">
      <c r="A14406" s="13"/>
    </row>
    <row r="14407">
      <c r="A14407" s="13"/>
    </row>
    <row r="14408">
      <c r="A14408" s="13"/>
    </row>
    <row r="14409">
      <c r="A14409" s="13"/>
    </row>
    <row r="14410">
      <c r="A14410" s="13"/>
    </row>
    <row r="14411">
      <c r="A14411" s="13"/>
    </row>
    <row r="14412">
      <c r="A14412" s="13"/>
    </row>
    <row r="14413">
      <c r="A14413" s="13"/>
    </row>
    <row r="14414">
      <c r="A14414" s="13"/>
    </row>
    <row r="14415">
      <c r="A14415" s="13"/>
    </row>
    <row r="14416">
      <c r="A14416" s="13"/>
    </row>
    <row r="14417">
      <c r="A14417" s="13"/>
    </row>
    <row r="14418">
      <c r="A14418" s="13"/>
    </row>
    <row r="14419">
      <c r="A14419" s="13"/>
    </row>
    <row r="14420">
      <c r="A14420" s="13"/>
    </row>
    <row r="14421">
      <c r="A14421" s="13"/>
    </row>
    <row r="14422">
      <c r="A14422" s="13"/>
    </row>
    <row r="14423">
      <c r="A14423" s="13"/>
    </row>
    <row r="14424">
      <c r="A14424" s="13"/>
    </row>
    <row r="14425">
      <c r="A14425" s="13"/>
    </row>
    <row r="14426">
      <c r="A14426" s="13"/>
    </row>
    <row r="14427">
      <c r="A14427" s="13"/>
    </row>
    <row r="14428">
      <c r="A14428" s="13"/>
    </row>
    <row r="14429">
      <c r="A14429" s="13"/>
    </row>
    <row r="14430">
      <c r="A14430" s="13"/>
    </row>
    <row r="14431">
      <c r="A14431" s="13"/>
    </row>
    <row r="14432">
      <c r="A14432" s="13"/>
    </row>
    <row r="14433">
      <c r="A14433" s="13"/>
    </row>
    <row r="14434">
      <c r="A14434" s="13"/>
    </row>
    <row r="14435">
      <c r="A14435" s="13"/>
    </row>
    <row r="14436">
      <c r="A14436" s="13"/>
    </row>
    <row r="14437">
      <c r="A14437" s="13"/>
    </row>
    <row r="14438">
      <c r="A14438" s="13"/>
    </row>
    <row r="14439">
      <c r="A14439" s="13"/>
    </row>
    <row r="14440">
      <c r="A14440" s="13"/>
    </row>
    <row r="14441">
      <c r="A14441" s="13"/>
    </row>
    <row r="14442">
      <c r="A14442" s="13"/>
    </row>
    <row r="14443">
      <c r="A14443" s="13"/>
    </row>
    <row r="14444">
      <c r="A14444" s="13"/>
    </row>
    <row r="14445">
      <c r="A14445" s="13"/>
    </row>
    <row r="14446">
      <c r="A14446" s="13"/>
    </row>
    <row r="14447">
      <c r="A14447" s="13"/>
    </row>
    <row r="14448">
      <c r="A14448" s="13"/>
    </row>
    <row r="14449">
      <c r="A14449" s="13"/>
    </row>
    <row r="14450">
      <c r="A14450" s="13"/>
    </row>
    <row r="14451">
      <c r="A14451" s="13"/>
    </row>
    <row r="14452">
      <c r="A14452" s="13"/>
    </row>
    <row r="14453">
      <c r="A14453" s="13"/>
    </row>
    <row r="14454">
      <c r="A14454" s="13"/>
    </row>
    <row r="14455">
      <c r="A14455" s="13"/>
    </row>
    <row r="14456">
      <c r="A14456" s="13"/>
    </row>
    <row r="14457">
      <c r="A14457" s="13"/>
    </row>
    <row r="14458">
      <c r="A14458" s="13"/>
    </row>
    <row r="14459">
      <c r="A14459" s="13"/>
    </row>
    <row r="14460">
      <c r="A14460" s="13"/>
    </row>
    <row r="14461">
      <c r="A14461" s="13"/>
    </row>
    <row r="14462">
      <c r="A14462" s="13"/>
    </row>
    <row r="14463">
      <c r="A14463" s="13"/>
    </row>
    <row r="14464">
      <c r="A14464" s="13"/>
    </row>
    <row r="14465">
      <c r="A14465" s="13"/>
    </row>
    <row r="14466">
      <c r="A14466" s="13"/>
    </row>
    <row r="14467">
      <c r="A14467" s="13"/>
    </row>
    <row r="14468">
      <c r="A14468" s="13"/>
    </row>
    <row r="14469">
      <c r="A14469" s="13"/>
    </row>
    <row r="14470">
      <c r="A14470" s="13"/>
    </row>
    <row r="14471">
      <c r="A14471" s="13"/>
    </row>
    <row r="14472">
      <c r="A14472" s="13"/>
    </row>
    <row r="14473">
      <c r="A14473" s="13"/>
    </row>
    <row r="14474">
      <c r="A14474" s="13"/>
    </row>
    <row r="14475">
      <c r="A14475" s="13"/>
    </row>
    <row r="14476">
      <c r="A14476" s="13"/>
    </row>
    <row r="14477">
      <c r="A14477" s="13"/>
    </row>
    <row r="14478">
      <c r="A14478" s="13"/>
    </row>
    <row r="14479">
      <c r="A14479" s="13"/>
    </row>
    <row r="14480">
      <c r="A14480" s="13"/>
    </row>
    <row r="14481">
      <c r="A14481" s="13"/>
    </row>
    <row r="14482">
      <c r="A14482" s="13"/>
    </row>
    <row r="14483">
      <c r="A14483" s="13"/>
    </row>
    <row r="14484">
      <c r="A14484" s="13"/>
    </row>
    <row r="14485">
      <c r="A14485" s="13"/>
    </row>
    <row r="14486">
      <c r="A14486" s="13"/>
    </row>
    <row r="14487">
      <c r="A14487" s="13"/>
    </row>
    <row r="14488">
      <c r="A14488" s="13"/>
    </row>
    <row r="14489">
      <c r="A14489" s="13"/>
    </row>
    <row r="14490">
      <c r="A14490" s="13"/>
    </row>
    <row r="14491">
      <c r="A14491" s="13"/>
    </row>
    <row r="14492">
      <c r="A14492" s="13"/>
    </row>
    <row r="14493">
      <c r="A14493" s="13"/>
    </row>
    <row r="14494">
      <c r="A14494" s="13"/>
    </row>
    <row r="14495">
      <c r="A14495" s="13"/>
    </row>
    <row r="14496">
      <c r="A14496" s="13"/>
    </row>
    <row r="14497">
      <c r="A14497" s="13"/>
    </row>
    <row r="14498">
      <c r="A14498" s="13"/>
    </row>
    <row r="14499">
      <c r="A14499" s="13"/>
    </row>
    <row r="14500">
      <c r="A14500" s="13"/>
    </row>
    <row r="14501">
      <c r="A14501" s="13"/>
    </row>
    <row r="14502">
      <c r="A14502" s="13"/>
    </row>
    <row r="14503">
      <c r="A14503" s="13"/>
    </row>
    <row r="14504">
      <c r="A14504" s="13"/>
    </row>
    <row r="14505">
      <c r="A14505" s="13"/>
    </row>
    <row r="14506">
      <c r="A14506" s="13"/>
    </row>
    <row r="14507">
      <c r="A14507" s="13"/>
    </row>
    <row r="14508">
      <c r="A14508" s="13"/>
    </row>
    <row r="14509">
      <c r="A14509" s="13"/>
    </row>
    <row r="14510">
      <c r="A14510" s="13"/>
    </row>
    <row r="14511">
      <c r="A14511" s="13"/>
    </row>
    <row r="14512">
      <c r="A14512" s="13"/>
    </row>
    <row r="14513">
      <c r="A14513" s="13"/>
    </row>
    <row r="14514">
      <c r="A14514" s="13"/>
    </row>
    <row r="14515">
      <c r="A14515" s="13"/>
    </row>
    <row r="14516">
      <c r="A14516" s="13"/>
    </row>
    <row r="14517">
      <c r="A14517" s="13"/>
    </row>
    <row r="14518">
      <c r="A14518" s="13"/>
    </row>
    <row r="14519">
      <c r="A14519" s="13"/>
    </row>
    <row r="14520">
      <c r="A14520" s="13"/>
    </row>
    <row r="14521">
      <c r="A14521" s="13"/>
    </row>
    <row r="14522">
      <c r="A14522" s="13"/>
    </row>
    <row r="14523">
      <c r="A14523" s="13"/>
    </row>
    <row r="14524">
      <c r="A14524" s="13"/>
    </row>
    <row r="14525">
      <c r="A14525" s="13"/>
    </row>
    <row r="14526">
      <c r="A14526" s="13"/>
    </row>
    <row r="14527">
      <c r="A14527" s="13"/>
    </row>
    <row r="14528">
      <c r="A14528" s="13"/>
    </row>
    <row r="14529">
      <c r="A14529" s="13"/>
    </row>
    <row r="14530">
      <c r="A14530" s="13"/>
    </row>
    <row r="14531">
      <c r="A14531" s="13"/>
    </row>
    <row r="14532">
      <c r="A14532" s="13"/>
    </row>
    <row r="14533">
      <c r="A14533" s="13"/>
    </row>
    <row r="14534">
      <c r="A14534" s="13"/>
    </row>
    <row r="14535">
      <c r="A14535" s="13"/>
    </row>
    <row r="14536">
      <c r="A14536" s="13"/>
    </row>
    <row r="14537">
      <c r="A14537" s="13"/>
    </row>
    <row r="14538">
      <c r="A14538" s="13"/>
    </row>
    <row r="14539">
      <c r="A14539" s="13"/>
    </row>
    <row r="14540">
      <c r="A14540" s="13"/>
    </row>
    <row r="14541">
      <c r="A14541" s="13"/>
    </row>
    <row r="14542">
      <c r="A14542" s="13"/>
    </row>
    <row r="14543">
      <c r="A14543" s="13"/>
    </row>
    <row r="14544">
      <c r="A14544" s="13"/>
    </row>
    <row r="14545">
      <c r="A14545" s="13"/>
    </row>
    <row r="14546">
      <c r="A14546" s="13"/>
    </row>
    <row r="14547">
      <c r="A14547" s="13"/>
    </row>
    <row r="14548">
      <c r="A14548" s="13"/>
    </row>
    <row r="14549">
      <c r="A14549" s="13"/>
    </row>
    <row r="14550">
      <c r="A14550" s="13"/>
    </row>
    <row r="14551">
      <c r="A14551" s="13"/>
    </row>
    <row r="14552">
      <c r="A14552" s="13"/>
    </row>
    <row r="14553">
      <c r="A14553" s="13"/>
    </row>
    <row r="14554">
      <c r="A14554" s="13"/>
    </row>
    <row r="14555">
      <c r="A14555" s="13"/>
    </row>
    <row r="14556">
      <c r="A14556" s="13"/>
    </row>
    <row r="14557">
      <c r="A14557" s="13"/>
    </row>
    <row r="14558">
      <c r="A14558" s="13"/>
    </row>
    <row r="14559">
      <c r="A14559" s="13"/>
    </row>
    <row r="14560">
      <c r="A14560" s="13"/>
    </row>
    <row r="14561">
      <c r="A14561" s="13"/>
    </row>
    <row r="14562">
      <c r="A14562" s="13"/>
    </row>
    <row r="14563">
      <c r="A14563" s="13"/>
    </row>
    <row r="14564">
      <c r="A14564" s="13"/>
    </row>
    <row r="14565">
      <c r="A14565" s="13"/>
    </row>
    <row r="14566">
      <c r="A14566" s="13"/>
    </row>
    <row r="14567">
      <c r="A14567" s="13"/>
    </row>
    <row r="14568">
      <c r="A14568" s="13"/>
    </row>
    <row r="14569">
      <c r="A14569" s="13"/>
    </row>
    <row r="14570">
      <c r="A14570" s="13"/>
    </row>
    <row r="14571">
      <c r="A14571" s="13"/>
    </row>
    <row r="14572">
      <c r="A14572" s="13"/>
    </row>
    <row r="14573">
      <c r="A14573" s="13"/>
    </row>
    <row r="14574">
      <c r="A14574" s="13"/>
    </row>
    <row r="14575">
      <c r="A14575" s="13"/>
    </row>
    <row r="14576">
      <c r="A14576" s="13"/>
    </row>
    <row r="14577">
      <c r="A14577" s="13"/>
    </row>
    <row r="14578">
      <c r="A14578" s="13"/>
    </row>
    <row r="14579">
      <c r="A14579" s="13"/>
    </row>
    <row r="14580">
      <c r="A14580" s="13"/>
    </row>
    <row r="14581">
      <c r="A14581" s="13"/>
    </row>
    <row r="14582">
      <c r="A14582" s="13"/>
    </row>
    <row r="14583">
      <c r="A14583" s="13"/>
    </row>
    <row r="14584">
      <c r="A14584" s="13"/>
    </row>
    <row r="14585">
      <c r="A14585" s="13"/>
    </row>
    <row r="14586">
      <c r="A14586" s="13"/>
    </row>
    <row r="14587">
      <c r="A14587" s="13"/>
    </row>
    <row r="14588">
      <c r="A14588" s="13"/>
    </row>
    <row r="14589">
      <c r="A14589" s="13"/>
    </row>
    <row r="14590">
      <c r="A14590" s="13"/>
    </row>
    <row r="14591">
      <c r="A14591" s="13"/>
    </row>
    <row r="14592">
      <c r="A14592" s="13"/>
    </row>
    <row r="14593">
      <c r="A14593" s="13"/>
    </row>
    <row r="14594">
      <c r="A14594" s="13"/>
    </row>
    <row r="14595">
      <c r="A14595" s="13"/>
    </row>
    <row r="14596">
      <c r="A14596" s="13"/>
    </row>
    <row r="14597">
      <c r="A14597" s="13"/>
    </row>
    <row r="14598">
      <c r="A14598" s="13"/>
    </row>
    <row r="14599">
      <c r="A14599" s="13"/>
    </row>
    <row r="14600">
      <c r="A14600" s="13"/>
    </row>
    <row r="14601">
      <c r="A14601" s="13"/>
    </row>
    <row r="14602">
      <c r="A14602" s="13"/>
    </row>
    <row r="14603">
      <c r="A14603" s="13"/>
    </row>
    <row r="14604">
      <c r="A14604" s="13"/>
    </row>
    <row r="14605">
      <c r="A14605" s="13"/>
    </row>
    <row r="14606">
      <c r="A14606" s="13"/>
    </row>
    <row r="14607">
      <c r="A14607" s="13"/>
    </row>
    <row r="14608">
      <c r="A14608" s="13"/>
    </row>
    <row r="14609">
      <c r="A14609" s="13"/>
    </row>
    <row r="14610">
      <c r="A14610" s="13"/>
    </row>
    <row r="14611">
      <c r="A14611" s="13"/>
    </row>
    <row r="14612">
      <c r="A14612" s="13"/>
    </row>
    <row r="14613">
      <c r="A14613" s="13"/>
    </row>
    <row r="14614">
      <c r="A14614" s="13"/>
    </row>
    <row r="14615">
      <c r="A14615" s="13"/>
    </row>
    <row r="14616">
      <c r="A14616" s="13"/>
    </row>
    <row r="14617">
      <c r="A14617" s="13"/>
    </row>
    <row r="14618">
      <c r="A14618" s="13"/>
    </row>
    <row r="14619">
      <c r="A14619" s="13"/>
    </row>
    <row r="14620">
      <c r="A14620" s="13"/>
    </row>
    <row r="14621">
      <c r="A14621" s="13"/>
    </row>
    <row r="14622">
      <c r="A14622" s="13"/>
    </row>
    <row r="14623">
      <c r="A14623" s="13"/>
    </row>
    <row r="14624">
      <c r="A14624" s="13"/>
    </row>
    <row r="14625">
      <c r="A14625" s="13"/>
    </row>
    <row r="14626">
      <c r="A14626" s="13"/>
    </row>
    <row r="14627">
      <c r="A14627" s="13"/>
    </row>
    <row r="14628">
      <c r="A14628" s="13"/>
    </row>
    <row r="14629">
      <c r="A14629" s="13"/>
    </row>
    <row r="14630">
      <c r="A14630" s="13"/>
    </row>
    <row r="14631">
      <c r="A14631" s="13"/>
    </row>
    <row r="14632">
      <c r="A14632" s="13"/>
    </row>
    <row r="14633">
      <c r="A14633" s="13"/>
    </row>
    <row r="14634">
      <c r="A14634" s="13"/>
    </row>
    <row r="14635">
      <c r="A14635" s="13"/>
    </row>
    <row r="14636">
      <c r="A14636" s="13"/>
    </row>
    <row r="14637">
      <c r="A14637" s="13"/>
    </row>
    <row r="14638">
      <c r="A14638" s="13"/>
    </row>
    <row r="14639">
      <c r="A14639" s="13"/>
    </row>
    <row r="14640">
      <c r="A14640" s="13"/>
    </row>
    <row r="14641">
      <c r="A14641" s="13"/>
    </row>
    <row r="14642">
      <c r="A14642" s="13"/>
    </row>
    <row r="14643">
      <c r="A14643" s="13"/>
    </row>
    <row r="14644">
      <c r="A14644" s="13"/>
    </row>
    <row r="14645">
      <c r="A14645" s="13"/>
    </row>
    <row r="14646">
      <c r="A14646" s="13"/>
    </row>
    <row r="14647">
      <c r="A14647" s="13"/>
    </row>
    <row r="14648">
      <c r="A14648" s="13"/>
    </row>
    <row r="14649">
      <c r="A14649" s="13"/>
    </row>
    <row r="14650">
      <c r="A14650" s="13"/>
    </row>
    <row r="14651">
      <c r="A14651" s="13"/>
    </row>
    <row r="14652">
      <c r="A14652" s="13"/>
    </row>
    <row r="14653">
      <c r="A14653" s="13"/>
    </row>
    <row r="14654">
      <c r="A14654" s="13"/>
    </row>
    <row r="14655">
      <c r="A14655" s="13"/>
    </row>
    <row r="14656">
      <c r="A14656" s="13"/>
    </row>
    <row r="14657">
      <c r="A14657" s="13"/>
    </row>
    <row r="14658">
      <c r="A14658" s="13"/>
    </row>
    <row r="14659">
      <c r="A14659" s="13"/>
    </row>
    <row r="14660">
      <c r="A14660" s="13"/>
    </row>
    <row r="14661">
      <c r="A14661" s="13"/>
    </row>
    <row r="14662">
      <c r="A14662" s="13"/>
    </row>
    <row r="14663">
      <c r="A14663" s="13"/>
    </row>
    <row r="14664">
      <c r="A14664" s="13"/>
    </row>
    <row r="14665">
      <c r="A14665" s="13"/>
    </row>
    <row r="14666">
      <c r="A14666" s="13"/>
    </row>
    <row r="14667">
      <c r="A14667" s="13"/>
    </row>
    <row r="14668">
      <c r="A14668" s="13"/>
    </row>
    <row r="14669">
      <c r="A14669" s="13"/>
    </row>
    <row r="14670">
      <c r="A14670" s="13"/>
    </row>
    <row r="14671">
      <c r="A14671" s="13"/>
    </row>
    <row r="14672">
      <c r="A14672" s="13"/>
    </row>
    <row r="14673">
      <c r="A14673" s="13"/>
    </row>
    <row r="14674">
      <c r="A14674" s="13"/>
    </row>
    <row r="14675">
      <c r="A14675" s="13"/>
    </row>
    <row r="14676">
      <c r="A14676" s="13"/>
    </row>
    <row r="14677">
      <c r="A14677" s="13"/>
    </row>
    <row r="14678">
      <c r="A14678" s="13"/>
    </row>
    <row r="14679">
      <c r="A14679" s="13"/>
    </row>
    <row r="14680">
      <c r="A14680" s="13"/>
    </row>
    <row r="14681">
      <c r="A14681" s="13"/>
    </row>
    <row r="14682">
      <c r="A14682" s="13"/>
    </row>
    <row r="14683">
      <c r="A14683" s="13"/>
    </row>
    <row r="14684">
      <c r="A14684" s="13"/>
    </row>
    <row r="14685">
      <c r="A14685" s="13"/>
    </row>
    <row r="14686">
      <c r="A14686" s="13"/>
    </row>
    <row r="14687">
      <c r="A14687" s="13"/>
    </row>
    <row r="14688">
      <c r="A14688" s="13"/>
    </row>
    <row r="14689">
      <c r="A14689" s="13"/>
    </row>
    <row r="14690">
      <c r="A14690" s="13"/>
    </row>
    <row r="14691">
      <c r="A14691" s="13"/>
    </row>
    <row r="14692">
      <c r="A14692" s="13"/>
    </row>
    <row r="14693">
      <c r="A14693" s="13"/>
    </row>
    <row r="14694">
      <c r="A14694" s="13"/>
    </row>
    <row r="14695">
      <c r="A14695" s="13"/>
    </row>
    <row r="14696">
      <c r="A14696" s="13"/>
    </row>
    <row r="14697">
      <c r="A14697" s="13"/>
    </row>
    <row r="14698">
      <c r="A14698" s="13"/>
    </row>
    <row r="14699">
      <c r="A14699" s="13"/>
    </row>
    <row r="14700">
      <c r="A14700" s="13"/>
    </row>
    <row r="14701">
      <c r="A14701" s="13"/>
    </row>
    <row r="14702">
      <c r="A14702" s="13"/>
    </row>
    <row r="14703">
      <c r="A14703" s="13"/>
    </row>
    <row r="14704">
      <c r="A14704" s="13"/>
    </row>
    <row r="14705">
      <c r="A14705" s="13"/>
    </row>
    <row r="14706">
      <c r="A14706" s="13"/>
    </row>
    <row r="14707">
      <c r="A14707" s="13"/>
    </row>
    <row r="14708">
      <c r="A14708" s="13"/>
    </row>
    <row r="14709">
      <c r="A14709" s="13"/>
    </row>
    <row r="14710">
      <c r="A14710" s="13"/>
    </row>
    <row r="14711">
      <c r="A14711" s="13"/>
    </row>
    <row r="14712">
      <c r="A14712" s="13"/>
    </row>
    <row r="14713">
      <c r="A14713" s="13"/>
    </row>
    <row r="14714">
      <c r="A14714" s="13"/>
    </row>
    <row r="14715">
      <c r="A14715" s="13"/>
    </row>
    <row r="14716">
      <c r="A14716" s="13"/>
    </row>
    <row r="14717">
      <c r="A14717" s="13"/>
    </row>
    <row r="14718">
      <c r="A14718" s="13"/>
    </row>
    <row r="14719">
      <c r="A14719" s="13"/>
    </row>
    <row r="14720">
      <c r="A14720" s="13"/>
    </row>
    <row r="14721">
      <c r="A14721" s="13"/>
    </row>
    <row r="14722">
      <c r="A14722" s="13"/>
    </row>
    <row r="14723">
      <c r="A14723" s="13"/>
    </row>
    <row r="14724">
      <c r="A14724" s="13"/>
    </row>
    <row r="14725">
      <c r="A14725" s="13"/>
    </row>
    <row r="14726">
      <c r="A14726" s="13"/>
    </row>
    <row r="14727">
      <c r="A14727" s="13"/>
    </row>
    <row r="14728">
      <c r="A14728" s="13"/>
    </row>
    <row r="14729">
      <c r="A14729" s="13"/>
    </row>
    <row r="14730">
      <c r="A14730" s="13"/>
    </row>
    <row r="14731">
      <c r="A14731" s="13"/>
    </row>
    <row r="14732">
      <c r="A14732" s="13"/>
    </row>
    <row r="14733">
      <c r="A14733" s="13"/>
    </row>
    <row r="14734">
      <c r="A14734" s="13"/>
    </row>
    <row r="14735">
      <c r="A14735" s="13"/>
    </row>
    <row r="14736">
      <c r="A14736" s="13"/>
    </row>
    <row r="14737">
      <c r="A14737" s="13"/>
    </row>
    <row r="14738">
      <c r="A14738" s="13"/>
    </row>
    <row r="14739">
      <c r="A14739" s="13"/>
    </row>
    <row r="14740">
      <c r="A14740" s="13"/>
    </row>
    <row r="14741">
      <c r="A14741" s="13"/>
    </row>
    <row r="14742">
      <c r="A14742" s="13"/>
    </row>
    <row r="14743">
      <c r="A14743" s="13"/>
    </row>
    <row r="14744">
      <c r="A14744" s="13"/>
    </row>
    <row r="14745">
      <c r="A14745" s="13"/>
    </row>
    <row r="14746">
      <c r="A14746" s="13"/>
    </row>
    <row r="14747">
      <c r="A14747" s="13"/>
    </row>
    <row r="14748">
      <c r="A14748" s="13"/>
    </row>
    <row r="14749">
      <c r="A14749" s="13"/>
    </row>
    <row r="14750">
      <c r="A14750" s="13"/>
    </row>
    <row r="14751">
      <c r="A14751" s="13"/>
    </row>
    <row r="14752">
      <c r="A14752" s="13"/>
    </row>
    <row r="14753">
      <c r="A14753" s="13"/>
    </row>
    <row r="14754">
      <c r="A14754" s="13"/>
    </row>
    <row r="14755">
      <c r="A14755" s="13"/>
    </row>
    <row r="14756">
      <c r="A14756" s="13"/>
    </row>
    <row r="14757">
      <c r="A14757" s="13"/>
    </row>
    <row r="14758">
      <c r="A14758" s="13"/>
    </row>
    <row r="14759">
      <c r="A14759" s="13"/>
    </row>
    <row r="14760">
      <c r="A14760" s="13"/>
    </row>
    <row r="14761">
      <c r="A14761" s="13"/>
    </row>
    <row r="14762">
      <c r="A14762" s="13"/>
    </row>
    <row r="14763">
      <c r="A14763" s="13"/>
    </row>
    <row r="14764">
      <c r="A14764" s="13"/>
    </row>
    <row r="14765">
      <c r="A14765" s="13"/>
    </row>
    <row r="14766">
      <c r="A14766" s="13"/>
    </row>
    <row r="14767">
      <c r="A14767" s="13"/>
    </row>
    <row r="14768">
      <c r="A14768" s="13"/>
    </row>
    <row r="14769">
      <c r="A14769" s="13"/>
    </row>
    <row r="14770">
      <c r="A14770" s="13"/>
    </row>
    <row r="14771">
      <c r="A14771" s="13"/>
    </row>
    <row r="14772">
      <c r="A14772" s="13"/>
    </row>
    <row r="14773">
      <c r="A14773" s="13"/>
    </row>
    <row r="14774">
      <c r="A14774" s="13"/>
    </row>
    <row r="14775">
      <c r="A14775" s="13"/>
    </row>
    <row r="14776">
      <c r="A14776" s="13"/>
    </row>
    <row r="14777">
      <c r="A14777" s="13"/>
    </row>
    <row r="14778">
      <c r="A14778" s="13"/>
    </row>
    <row r="14779">
      <c r="A14779" s="13"/>
    </row>
    <row r="14780">
      <c r="A14780" s="13"/>
    </row>
    <row r="14781">
      <c r="A14781" s="13"/>
    </row>
    <row r="14782">
      <c r="A14782" s="13"/>
    </row>
    <row r="14783">
      <c r="A14783" s="13"/>
    </row>
    <row r="14784">
      <c r="A14784" s="13"/>
    </row>
    <row r="14785">
      <c r="A14785" s="13"/>
    </row>
    <row r="14786">
      <c r="A14786" s="13"/>
    </row>
    <row r="14787">
      <c r="A14787" s="13"/>
    </row>
    <row r="14788">
      <c r="A14788" s="13"/>
    </row>
    <row r="14789">
      <c r="A14789" s="13"/>
    </row>
    <row r="14790">
      <c r="A14790" s="13"/>
    </row>
    <row r="14791">
      <c r="A14791" s="13"/>
    </row>
    <row r="14792">
      <c r="A14792" s="13"/>
    </row>
    <row r="14793">
      <c r="A14793" s="13"/>
    </row>
    <row r="14794">
      <c r="A14794" s="13"/>
    </row>
    <row r="14795">
      <c r="A14795" s="13"/>
    </row>
    <row r="14796">
      <c r="A14796" s="13"/>
    </row>
    <row r="14797">
      <c r="A14797" s="13"/>
    </row>
    <row r="14798">
      <c r="A14798" s="13"/>
    </row>
    <row r="14799">
      <c r="A14799" s="13"/>
    </row>
    <row r="14800">
      <c r="A14800" s="13"/>
    </row>
    <row r="14801">
      <c r="A14801" s="13"/>
    </row>
    <row r="14802">
      <c r="A14802" s="13"/>
    </row>
    <row r="14803">
      <c r="A14803" s="13"/>
    </row>
    <row r="14804">
      <c r="A14804" s="13"/>
    </row>
    <row r="14805">
      <c r="A14805" s="13"/>
    </row>
    <row r="14806">
      <c r="A14806" s="13"/>
    </row>
    <row r="14807">
      <c r="A14807" s="13"/>
    </row>
    <row r="14808">
      <c r="A14808" s="13"/>
    </row>
    <row r="14809">
      <c r="A14809" s="13"/>
    </row>
    <row r="14810">
      <c r="A14810" s="13"/>
    </row>
    <row r="14811">
      <c r="A14811" s="13"/>
    </row>
    <row r="14812">
      <c r="A14812" s="13"/>
    </row>
    <row r="14813">
      <c r="A14813" s="13"/>
    </row>
    <row r="14814">
      <c r="A14814" s="13"/>
    </row>
    <row r="14815">
      <c r="A14815" s="13"/>
    </row>
    <row r="14816">
      <c r="A14816" s="13"/>
    </row>
    <row r="14817">
      <c r="A14817" s="13"/>
    </row>
    <row r="14818">
      <c r="A14818" s="13"/>
    </row>
    <row r="14819">
      <c r="A14819" s="13"/>
    </row>
    <row r="14820">
      <c r="A14820" s="13"/>
    </row>
    <row r="14821">
      <c r="A14821" s="13"/>
    </row>
    <row r="14822">
      <c r="A14822" s="13"/>
    </row>
    <row r="14823">
      <c r="A14823" s="13"/>
    </row>
    <row r="14824">
      <c r="A14824" s="13"/>
    </row>
    <row r="14825">
      <c r="A14825" s="13"/>
    </row>
    <row r="14826">
      <c r="A14826" s="13"/>
    </row>
    <row r="14827">
      <c r="A14827" s="13"/>
    </row>
    <row r="14828">
      <c r="A14828" s="13"/>
    </row>
    <row r="14829">
      <c r="A14829" s="13"/>
    </row>
    <row r="14830">
      <c r="A14830" s="13"/>
    </row>
    <row r="14831">
      <c r="A14831" s="13"/>
    </row>
    <row r="14832">
      <c r="A14832" s="13"/>
    </row>
    <row r="14833">
      <c r="A14833" s="13"/>
    </row>
    <row r="14834">
      <c r="A14834" s="13"/>
    </row>
    <row r="14835">
      <c r="A14835" s="13"/>
    </row>
    <row r="14836">
      <c r="A14836" s="13"/>
    </row>
    <row r="14837">
      <c r="A14837" s="13"/>
    </row>
    <row r="14838">
      <c r="A14838" s="13"/>
    </row>
    <row r="14839">
      <c r="A14839" s="13"/>
    </row>
    <row r="14840">
      <c r="A14840" s="13"/>
    </row>
    <row r="14841">
      <c r="A14841" s="13"/>
    </row>
    <row r="14842">
      <c r="A14842" s="13"/>
    </row>
    <row r="14843">
      <c r="A14843" s="13"/>
    </row>
    <row r="14844">
      <c r="A14844" s="13"/>
    </row>
    <row r="14845">
      <c r="A14845" s="13"/>
    </row>
    <row r="14846">
      <c r="A14846" s="13"/>
    </row>
    <row r="14847">
      <c r="A14847" s="13"/>
    </row>
    <row r="14848">
      <c r="A14848" s="13"/>
    </row>
    <row r="14849">
      <c r="A14849" s="13"/>
    </row>
    <row r="14850">
      <c r="A14850" s="13"/>
    </row>
    <row r="14851">
      <c r="A14851" s="13"/>
    </row>
    <row r="14852">
      <c r="A14852" s="13"/>
    </row>
    <row r="14853">
      <c r="A14853" s="13"/>
    </row>
    <row r="14854">
      <c r="A14854" s="13"/>
    </row>
    <row r="14855">
      <c r="A14855" s="13"/>
    </row>
    <row r="14856">
      <c r="A14856" s="13"/>
    </row>
    <row r="14857">
      <c r="A14857" s="13"/>
    </row>
    <row r="14858">
      <c r="A14858" s="13"/>
    </row>
    <row r="14859">
      <c r="A14859" s="13"/>
    </row>
    <row r="14860">
      <c r="A14860" s="13"/>
    </row>
    <row r="14861">
      <c r="A14861" s="13"/>
    </row>
    <row r="14862">
      <c r="A14862" s="13"/>
    </row>
    <row r="14863">
      <c r="A14863" s="13"/>
    </row>
    <row r="14864">
      <c r="A14864" s="13"/>
    </row>
    <row r="14865">
      <c r="A14865" s="13"/>
    </row>
    <row r="14866">
      <c r="A14866" s="13"/>
    </row>
    <row r="14867">
      <c r="A14867" s="13"/>
    </row>
    <row r="14868">
      <c r="A14868" s="13"/>
    </row>
    <row r="14869">
      <c r="A14869" s="13"/>
    </row>
    <row r="14870">
      <c r="A14870" s="13"/>
    </row>
    <row r="14871">
      <c r="A14871" s="13"/>
    </row>
    <row r="14872">
      <c r="A14872" s="13"/>
    </row>
    <row r="14873">
      <c r="A14873" s="13"/>
    </row>
    <row r="14874">
      <c r="A14874" s="13"/>
    </row>
    <row r="14875">
      <c r="A14875" s="13"/>
    </row>
    <row r="14876">
      <c r="A14876" s="13"/>
    </row>
    <row r="14877">
      <c r="A14877" s="13"/>
    </row>
    <row r="14878">
      <c r="A14878" s="13"/>
    </row>
    <row r="14879">
      <c r="A14879" s="13"/>
    </row>
    <row r="14880">
      <c r="A14880" s="13"/>
    </row>
    <row r="14881">
      <c r="A14881" s="13"/>
    </row>
    <row r="14882">
      <c r="A14882" s="13"/>
    </row>
    <row r="14883">
      <c r="A14883" s="13"/>
    </row>
    <row r="14884">
      <c r="A14884" s="13"/>
    </row>
    <row r="14885">
      <c r="A14885" s="13"/>
    </row>
    <row r="14886">
      <c r="A14886" s="13"/>
    </row>
    <row r="14887">
      <c r="A14887" s="13"/>
    </row>
    <row r="14888">
      <c r="A14888" s="13"/>
    </row>
    <row r="14889">
      <c r="A14889" s="13"/>
    </row>
    <row r="14890">
      <c r="A14890" s="13"/>
    </row>
    <row r="14891">
      <c r="A14891" s="13"/>
    </row>
    <row r="14892">
      <c r="A14892" s="13"/>
    </row>
    <row r="14893">
      <c r="A14893" s="13"/>
    </row>
    <row r="14894">
      <c r="A14894" s="13"/>
    </row>
    <row r="14895">
      <c r="A14895" s="13"/>
    </row>
    <row r="14896">
      <c r="A14896" s="13"/>
    </row>
    <row r="14897">
      <c r="A14897" s="13"/>
    </row>
    <row r="14898">
      <c r="A14898" s="13"/>
    </row>
    <row r="14899">
      <c r="A14899" s="13"/>
    </row>
    <row r="14900">
      <c r="A14900" s="13"/>
    </row>
    <row r="14901">
      <c r="A14901" s="13"/>
    </row>
    <row r="14902">
      <c r="A14902" s="13"/>
    </row>
    <row r="14903">
      <c r="A14903" s="13"/>
    </row>
    <row r="14904">
      <c r="A14904" s="13"/>
    </row>
    <row r="14905">
      <c r="A14905" s="13"/>
    </row>
    <row r="14906">
      <c r="A14906" s="13"/>
    </row>
    <row r="14907">
      <c r="A14907" s="13"/>
    </row>
    <row r="14908">
      <c r="A14908" s="13"/>
    </row>
    <row r="14909">
      <c r="A14909" s="13"/>
    </row>
    <row r="14910">
      <c r="A14910" s="13"/>
    </row>
    <row r="14911">
      <c r="A14911" s="13"/>
    </row>
    <row r="14912">
      <c r="A14912" s="13"/>
    </row>
    <row r="14913">
      <c r="A14913" s="13"/>
    </row>
    <row r="14914">
      <c r="A14914" s="13"/>
    </row>
    <row r="14915">
      <c r="A14915" s="13"/>
    </row>
    <row r="14916">
      <c r="A14916" s="13"/>
    </row>
    <row r="14917">
      <c r="A14917" s="13"/>
    </row>
    <row r="14918">
      <c r="A14918" s="13"/>
    </row>
    <row r="14919">
      <c r="A14919" s="13"/>
    </row>
    <row r="14920">
      <c r="A14920" s="13"/>
    </row>
    <row r="14921">
      <c r="A14921" s="13"/>
    </row>
    <row r="14922">
      <c r="A14922" s="13"/>
    </row>
    <row r="14923">
      <c r="A14923" s="13"/>
    </row>
    <row r="14924">
      <c r="A14924" s="13"/>
    </row>
    <row r="14925">
      <c r="A14925" s="13"/>
    </row>
    <row r="14926">
      <c r="A14926" s="13"/>
    </row>
    <row r="14927">
      <c r="A14927" s="13"/>
    </row>
    <row r="14928">
      <c r="A14928" s="13"/>
    </row>
    <row r="14929">
      <c r="A14929" s="13"/>
    </row>
    <row r="14930">
      <c r="A14930" s="13"/>
    </row>
    <row r="14931">
      <c r="A14931" s="13"/>
    </row>
    <row r="14932">
      <c r="A14932" s="13"/>
    </row>
    <row r="14933">
      <c r="A14933" s="13"/>
    </row>
    <row r="14934">
      <c r="A14934" s="13"/>
    </row>
    <row r="14935">
      <c r="A14935" s="13"/>
    </row>
    <row r="14936">
      <c r="A14936" s="13"/>
    </row>
    <row r="14937">
      <c r="A14937" s="13"/>
    </row>
    <row r="14938">
      <c r="A14938" s="13"/>
    </row>
    <row r="14939">
      <c r="A14939" s="13"/>
    </row>
    <row r="14940">
      <c r="A14940" s="13"/>
    </row>
    <row r="14941">
      <c r="A14941" s="13"/>
    </row>
    <row r="14942">
      <c r="A14942" s="13"/>
    </row>
    <row r="14943">
      <c r="A14943" s="13"/>
    </row>
    <row r="14944">
      <c r="A14944" s="13"/>
    </row>
    <row r="14945">
      <c r="A14945" s="13"/>
    </row>
    <row r="14946">
      <c r="A14946" s="13"/>
    </row>
    <row r="14947">
      <c r="A14947" s="13"/>
    </row>
    <row r="14948">
      <c r="A14948" s="13"/>
    </row>
    <row r="14949">
      <c r="A14949" s="13"/>
    </row>
    <row r="14950">
      <c r="A14950" s="13"/>
    </row>
    <row r="14951">
      <c r="A14951" s="13"/>
    </row>
    <row r="14952">
      <c r="A14952" s="13"/>
    </row>
    <row r="14953">
      <c r="A14953" s="13"/>
    </row>
    <row r="14954">
      <c r="A14954" s="13"/>
    </row>
    <row r="14955">
      <c r="A14955" s="13"/>
    </row>
    <row r="14956">
      <c r="A14956" s="13"/>
    </row>
    <row r="14957">
      <c r="A14957" s="13"/>
    </row>
    <row r="14958">
      <c r="A14958" s="13"/>
    </row>
    <row r="14959">
      <c r="A14959" s="13"/>
    </row>
    <row r="14960">
      <c r="A14960" s="13"/>
    </row>
    <row r="14961">
      <c r="A14961" s="13"/>
    </row>
    <row r="14962">
      <c r="A14962" s="13"/>
    </row>
    <row r="14963">
      <c r="A14963" s="13"/>
    </row>
    <row r="14964">
      <c r="A14964" s="13"/>
    </row>
    <row r="14965">
      <c r="A14965" s="13"/>
    </row>
    <row r="14966">
      <c r="A14966" s="13"/>
    </row>
    <row r="14967">
      <c r="A14967" s="13"/>
    </row>
    <row r="14968">
      <c r="A14968" s="13"/>
    </row>
    <row r="14969">
      <c r="A14969" s="13"/>
    </row>
    <row r="14970">
      <c r="A14970" s="13"/>
    </row>
    <row r="14971">
      <c r="A14971" s="13"/>
    </row>
    <row r="14972">
      <c r="A14972" s="13"/>
    </row>
    <row r="14973">
      <c r="A14973" s="13"/>
    </row>
    <row r="14974">
      <c r="A14974" s="13"/>
    </row>
    <row r="14975">
      <c r="A14975" s="13"/>
    </row>
    <row r="14976">
      <c r="A14976" s="13"/>
    </row>
    <row r="14977">
      <c r="A14977" s="13"/>
    </row>
    <row r="14978">
      <c r="A14978" s="13"/>
    </row>
    <row r="14979">
      <c r="A14979" s="13"/>
    </row>
    <row r="14980">
      <c r="A14980" s="13"/>
    </row>
    <row r="14981">
      <c r="A14981" s="13"/>
    </row>
    <row r="14982">
      <c r="A14982" s="13"/>
    </row>
    <row r="14983">
      <c r="A14983" s="13"/>
    </row>
    <row r="14984">
      <c r="A14984" s="13"/>
    </row>
    <row r="14985">
      <c r="A14985" s="13"/>
    </row>
    <row r="14986">
      <c r="A14986" s="13"/>
    </row>
    <row r="14987">
      <c r="A14987" s="13"/>
    </row>
    <row r="14988">
      <c r="A14988" s="13"/>
    </row>
    <row r="14989">
      <c r="A14989" s="13"/>
    </row>
    <row r="14990">
      <c r="A14990" s="13"/>
    </row>
    <row r="14991">
      <c r="A14991" s="13"/>
    </row>
    <row r="14992">
      <c r="A14992" s="13"/>
    </row>
    <row r="14993">
      <c r="A14993" s="13"/>
    </row>
    <row r="14994">
      <c r="A14994" s="13"/>
    </row>
    <row r="14995">
      <c r="A14995" s="13"/>
    </row>
    <row r="14996">
      <c r="A14996" s="13"/>
    </row>
    <row r="14997">
      <c r="A14997" s="13"/>
    </row>
    <row r="14998">
      <c r="A14998" s="13"/>
    </row>
    <row r="14999">
      <c r="A14999" s="13"/>
    </row>
    <row r="15000">
      <c r="A15000" s="13"/>
    </row>
    <row r="15001">
      <c r="A15001" s="13"/>
    </row>
    <row r="15002">
      <c r="A15002" s="13"/>
    </row>
    <row r="15003">
      <c r="A15003" s="13"/>
    </row>
    <row r="15004">
      <c r="A15004" s="13"/>
    </row>
    <row r="15005">
      <c r="A15005" s="13"/>
    </row>
    <row r="15006">
      <c r="A15006" s="13"/>
    </row>
    <row r="15007">
      <c r="A15007" s="13"/>
    </row>
    <row r="15008">
      <c r="A15008" s="13"/>
    </row>
    <row r="15009">
      <c r="A15009" s="13"/>
    </row>
    <row r="15010">
      <c r="A15010" s="13"/>
    </row>
    <row r="15011">
      <c r="A15011" s="13"/>
    </row>
    <row r="15012">
      <c r="A15012" s="13"/>
    </row>
    <row r="15013">
      <c r="A15013" s="13"/>
    </row>
    <row r="15014">
      <c r="A15014" s="13"/>
    </row>
    <row r="15015">
      <c r="A15015" s="13"/>
    </row>
    <row r="15016">
      <c r="A15016" s="13"/>
    </row>
    <row r="15017">
      <c r="A15017" s="13"/>
    </row>
    <row r="15018">
      <c r="A15018" s="13"/>
    </row>
    <row r="15019">
      <c r="A15019" s="13"/>
    </row>
    <row r="15020">
      <c r="A15020" s="13"/>
    </row>
    <row r="15021">
      <c r="A15021" s="13"/>
    </row>
    <row r="15022">
      <c r="A15022" s="13"/>
    </row>
    <row r="15023">
      <c r="A15023" s="13"/>
    </row>
    <row r="15024">
      <c r="A15024" s="13"/>
    </row>
    <row r="15025">
      <c r="A15025" s="13"/>
    </row>
    <row r="15026">
      <c r="A15026" s="13"/>
    </row>
    <row r="15027">
      <c r="A15027" s="13"/>
    </row>
    <row r="15028">
      <c r="A15028" s="13"/>
    </row>
    <row r="15029">
      <c r="A15029" s="13"/>
    </row>
    <row r="15030">
      <c r="A15030" s="13"/>
    </row>
    <row r="15031">
      <c r="A15031" s="13"/>
    </row>
    <row r="15032">
      <c r="A15032" s="13"/>
    </row>
    <row r="15033">
      <c r="A15033" s="13"/>
    </row>
    <row r="15034">
      <c r="A15034" s="13"/>
    </row>
    <row r="15035">
      <c r="A15035" s="13"/>
    </row>
    <row r="15036">
      <c r="A15036" s="13"/>
    </row>
    <row r="15037">
      <c r="A15037" s="13"/>
    </row>
    <row r="15038">
      <c r="A15038" s="13"/>
    </row>
    <row r="15039">
      <c r="A15039" s="13"/>
    </row>
    <row r="15040">
      <c r="A15040" s="13"/>
    </row>
    <row r="15041">
      <c r="A15041" s="13"/>
    </row>
    <row r="15042">
      <c r="A15042" s="13"/>
    </row>
    <row r="15043">
      <c r="A15043" s="13"/>
    </row>
    <row r="15044">
      <c r="A15044" s="13"/>
    </row>
    <row r="15045">
      <c r="A15045" s="13"/>
    </row>
    <row r="15046">
      <c r="A15046" s="13"/>
    </row>
    <row r="15047">
      <c r="A15047" s="13"/>
    </row>
    <row r="15048">
      <c r="A15048" s="13"/>
    </row>
    <row r="15049">
      <c r="A15049" s="13"/>
    </row>
    <row r="15050">
      <c r="A15050" s="13"/>
    </row>
    <row r="15051">
      <c r="A15051" s="13"/>
    </row>
    <row r="15052">
      <c r="A15052" s="13"/>
    </row>
    <row r="15053">
      <c r="A15053" s="13"/>
    </row>
    <row r="15054">
      <c r="A15054" s="13"/>
    </row>
    <row r="15055">
      <c r="A15055" s="13"/>
    </row>
    <row r="15056">
      <c r="A15056" s="13"/>
    </row>
    <row r="15057">
      <c r="A15057" s="13"/>
    </row>
    <row r="15058">
      <c r="A15058" s="13"/>
    </row>
    <row r="15059">
      <c r="A15059" s="13"/>
    </row>
    <row r="15060">
      <c r="A15060" s="13"/>
    </row>
    <row r="15061">
      <c r="A15061" s="13"/>
    </row>
    <row r="15062">
      <c r="A15062" s="13"/>
    </row>
    <row r="15063">
      <c r="A15063" s="13"/>
    </row>
    <row r="15064">
      <c r="A15064" s="13"/>
    </row>
    <row r="15065">
      <c r="A15065" s="13"/>
    </row>
    <row r="15066">
      <c r="A15066" s="13"/>
    </row>
    <row r="15067">
      <c r="A15067" s="13"/>
    </row>
    <row r="15068">
      <c r="A15068" s="13"/>
    </row>
    <row r="15069">
      <c r="A15069" s="13"/>
    </row>
    <row r="15070">
      <c r="A15070" s="13"/>
    </row>
    <row r="15071">
      <c r="A15071" s="13"/>
    </row>
    <row r="15072">
      <c r="A15072" s="13"/>
    </row>
    <row r="15073">
      <c r="A15073" s="13"/>
    </row>
    <row r="15074">
      <c r="A15074" s="13"/>
    </row>
    <row r="15075">
      <c r="A15075" s="13"/>
    </row>
    <row r="15076">
      <c r="A15076" s="13"/>
    </row>
    <row r="15077">
      <c r="A15077" s="13"/>
    </row>
    <row r="15078">
      <c r="A15078" s="13"/>
    </row>
    <row r="15079">
      <c r="A15079" s="13"/>
    </row>
    <row r="15080">
      <c r="A15080" s="13"/>
    </row>
    <row r="15081">
      <c r="A15081" s="13"/>
    </row>
    <row r="15082">
      <c r="A15082" s="13"/>
    </row>
    <row r="15083">
      <c r="A15083" s="13"/>
    </row>
    <row r="15084">
      <c r="A15084" s="13"/>
    </row>
    <row r="15085">
      <c r="A15085" s="13"/>
    </row>
    <row r="15086">
      <c r="A15086" s="13"/>
    </row>
    <row r="15087">
      <c r="A15087" s="13"/>
    </row>
    <row r="15088">
      <c r="A15088" s="13"/>
    </row>
    <row r="15089">
      <c r="A15089" s="13"/>
    </row>
    <row r="15090">
      <c r="A15090" s="13"/>
    </row>
    <row r="15091">
      <c r="A15091" s="13"/>
    </row>
    <row r="15092">
      <c r="A15092" s="13"/>
    </row>
    <row r="15093">
      <c r="A15093" s="13"/>
    </row>
    <row r="15094">
      <c r="A15094" s="13"/>
    </row>
    <row r="15095">
      <c r="A15095" s="13"/>
    </row>
    <row r="15096">
      <c r="A15096" s="13"/>
    </row>
    <row r="15097">
      <c r="A15097" s="13"/>
    </row>
    <row r="15098">
      <c r="A15098" s="13"/>
    </row>
    <row r="15099">
      <c r="A15099" s="13"/>
    </row>
    <row r="15100">
      <c r="A15100" s="13"/>
    </row>
    <row r="15101">
      <c r="A15101" s="13"/>
    </row>
    <row r="15102">
      <c r="A15102" s="13"/>
    </row>
    <row r="15103">
      <c r="A15103" s="13"/>
    </row>
    <row r="15104">
      <c r="A15104" s="13"/>
    </row>
    <row r="15105">
      <c r="A15105" s="13"/>
    </row>
    <row r="15106">
      <c r="A15106" s="13"/>
    </row>
    <row r="15107">
      <c r="A15107" s="13"/>
    </row>
    <row r="15108">
      <c r="A15108" s="13"/>
    </row>
    <row r="15109">
      <c r="A15109" s="13"/>
    </row>
    <row r="15110">
      <c r="A15110" s="13"/>
    </row>
    <row r="15111">
      <c r="A15111" s="13"/>
    </row>
    <row r="15112">
      <c r="A15112" s="13"/>
    </row>
    <row r="15113">
      <c r="A15113" s="13"/>
    </row>
    <row r="15114">
      <c r="A15114" s="13"/>
    </row>
    <row r="15115">
      <c r="A15115" s="13"/>
    </row>
    <row r="15116">
      <c r="A15116" s="13"/>
    </row>
    <row r="15117">
      <c r="A15117" s="13"/>
    </row>
    <row r="15118">
      <c r="A15118" s="13"/>
    </row>
    <row r="15119">
      <c r="A15119" s="13"/>
    </row>
    <row r="15120">
      <c r="A15120" s="13"/>
    </row>
    <row r="15121">
      <c r="A15121" s="13"/>
    </row>
    <row r="15122">
      <c r="A15122" s="13"/>
    </row>
    <row r="15123">
      <c r="A15123" s="13"/>
    </row>
    <row r="15124">
      <c r="A15124" s="13"/>
    </row>
    <row r="15125">
      <c r="A15125" s="13"/>
    </row>
    <row r="15126">
      <c r="A15126" s="13"/>
    </row>
    <row r="15127">
      <c r="A15127" s="13"/>
    </row>
    <row r="15128">
      <c r="A15128" s="13"/>
    </row>
    <row r="15129">
      <c r="A15129" s="13"/>
    </row>
    <row r="15130">
      <c r="A15130" s="13"/>
    </row>
    <row r="15131">
      <c r="A15131" s="13"/>
    </row>
    <row r="15132">
      <c r="A15132" s="13"/>
    </row>
    <row r="15133">
      <c r="A15133" s="13"/>
    </row>
    <row r="15134">
      <c r="A15134" s="13"/>
    </row>
    <row r="15135">
      <c r="A15135" s="13"/>
    </row>
    <row r="15136">
      <c r="A15136" s="13"/>
    </row>
    <row r="15137">
      <c r="A15137" s="13"/>
    </row>
    <row r="15138">
      <c r="A15138" s="13"/>
    </row>
    <row r="15139">
      <c r="A15139" s="13"/>
    </row>
    <row r="15140">
      <c r="A15140" s="13"/>
    </row>
    <row r="15141">
      <c r="A15141" s="13"/>
    </row>
    <row r="15142">
      <c r="A15142" s="13"/>
    </row>
    <row r="15143">
      <c r="A15143" s="13"/>
    </row>
    <row r="15144">
      <c r="A15144" s="13"/>
    </row>
    <row r="15145">
      <c r="A15145" s="13"/>
    </row>
    <row r="15146">
      <c r="A15146" s="13"/>
    </row>
    <row r="15147">
      <c r="A15147" s="13"/>
    </row>
    <row r="15148">
      <c r="A15148" s="13"/>
    </row>
    <row r="15149">
      <c r="A15149" s="13"/>
    </row>
    <row r="15150">
      <c r="A15150" s="13"/>
    </row>
    <row r="15151">
      <c r="A15151" s="13"/>
    </row>
    <row r="15152">
      <c r="A15152" s="13"/>
    </row>
    <row r="15153">
      <c r="A15153" s="13"/>
    </row>
    <row r="15154">
      <c r="A15154" s="13"/>
    </row>
    <row r="15155">
      <c r="A15155" s="13"/>
    </row>
    <row r="15156">
      <c r="A15156" s="13"/>
    </row>
    <row r="15157">
      <c r="A15157" s="13"/>
    </row>
    <row r="15158">
      <c r="A15158" s="13"/>
    </row>
    <row r="15159">
      <c r="A15159" s="13"/>
    </row>
    <row r="15160">
      <c r="A15160" s="13"/>
    </row>
    <row r="15161">
      <c r="A15161" s="13"/>
    </row>
    <row r="15162">
      <c r="A15162" s="13"/>
    </row>
    <row r="15163">
      <c r="A15163" s="13"/>
    </row>
    <row r="15164">
      <c r="A15164" s="13"/>
    </row>
    <row r="15165">
      <c r="A15165" s="13"/>
    </row>
    <row r="15166">
      <c r="A15166" s="13"/>
    </row>
    <row r="15167">
      <c r="A15167" s="13"/>
    </row>
    <row r="15168">
      <c r="A15168" s="13"/>
    </row>
    <row r="15169">
      <c r="A15169" s="13"/>
    </row>
    <row r="15170">
      <c r="A15170" s="13"/>
    </row>
    <row r="15171">
      <c r="A15171" s="13"/>
    </row>
    <row r="15172">
      <c r="A15172" s="13"/>
    </row>
    <row r="15173">
      <c r="A15173" s="13"/>
    </row>
    <row r="15174">
      <c r="A15174" s="13"/>
    </row>
    <row r="15175">
      <c r="A15175" s="13"/>
    </row>
    <row r="15176">
      <c r="A15176" s="13"/>
    </row>
    <row r="15177">
      <c r="A15177" s="13"/>
    </row>
    <row r="15178">
      <c r="A15178" s="13"/>
    </row>
    <row r="15179">
      <c r="A15179" s="13"/>
    </row>
    <row r="15180">
      <c r="A15180" s="13"/>
    </row>
    <row r="15181">
      <c r="A15181" s="13"/>
    </row>
    <row r="15182">
      <c r="A15182" s="13"/>
    </row>
    <row r="15183">
      <c r="A15183" s="13"/>
    </row>
    <row r="15184">
      <c r="A15184" s="13"/>
    </row>
    <row r="15185">
      <c r="A15185" s="13"/>
    </row>
    <row r="15186">
      <c r="A15186" s="13"/>
    </row>
    <row r="15187">
      <c r="A15187" s="13"/>
    </row>
    <row r="15188">
      <c r="A15188" s="13"/>
    </row>
    <row r="15189">
      <c r="A15189" s="13"/>
    </row>
    <row r="15190">
      <c r="A15190" s="13"/>
    </row>
    <row r="15191">
      <c r="A15191" s="13"/>
    </row>
    <row r="15192">
      <c r="A15192" s="13"/>
    </row>
    <row r="15193">
      <c r="A15193" s="13"/>
    </row>
    <row r="15194">
      <c r="A15194" s="13"/>
    </row>
    <row r="15195">
      <c r="A15195" s="13"/>
    </row>
    <row r="15196">
      <c r="A15196" s="13"/>
    </row>
    <row r="15197">
      <c r="A15197" s="13"/>
    </row>
    <row r="15198">
      <c r="A15198" s="13"/>
    </row>
    <row r="15199">
      <c r="A15199" s="13"/>
    </row>
    <row r="15200">
      <c r="A15200" s="13"/>
    </row>
    <row r="15201">
      <c r="A15201" s="13"/>
    </row>
    <row r="15202">
      <c r="A15202" s="13"/>
    </row>
    <row r="15203">
      <c r="A15203" s="13"/>
    </row>
    <row r="15204">
      <c r="A15204" s="13"/>
    </row>
    <row r="15205">
      <c r="A15205" s="13"/>
    </row>
    <row r="15206">
      <c r="A15206" s="13"/>
    </row>
    <row r="15207">
      <c r="A15207" s="13"/>
    </row>
    <row r="15208">
      <c r="A15208" s="13"/>
    </row>
    <row r="15209">
      <c r="A15209" s="13"/>
    </row>
    <row r="15210">
      <c r="A15210" s="13"/>
    </row>
    <row r="15211">
      <c r="A15211" s="13"/>
    </row>
    <row r="15212">
      <c r="A15212" s="13"/>
    </row>
    <row r="15213">
      <c r="A15213" s="13"/>
    </row>
    <row r="15214">
      <c r="A15214" s="13"/>
    </row>
    <row r="15215">
      <c r="A15215" s="13"/>
    </row>
    <row r="15216">
      <c r="A15216" s="13"/>
    </row>
    <row r="15217">
      <c r="A15217" s="13"/>
    </row>
    <row r="15218">
      <c r="A15218" s="13"/>
    </row>
    <row r="15219">
      <c r="A15219" s="13"/>
    </row>
    <row r="15220">
      <c r="A15220" s="13"/>
    </row>
    <row r="15221">
      <c r="A15221" s="13"/>
    </row>
    <row r="15222">
      <c r="A15222" s="13"/>
    </row>
    <row r="15223">
      <c r="A15223" s="13"/>
    </row>
    <row r="15224">
      <c r="A15224" s="13"/>
    </row>
    <row r="15225">
      <c r="A15225" s="13"/>
    </row>
    <row r="15226">
      <c r="A15226" s="13"/>
    </row>
    <row r="15227">
      <c r="A15227" s="13"/>
    </row>
    <row r="15228">
      <c r="A15228" s="13"/>
    </row>
    <row r="15229">
      <c r="A15229" s="13"/>
    </row>
    <row r="15230">
      <c r="A15230" s="13"/>
    </row>
    <row r="15231">
      <c r="A15231" s="13"/>
    </row>
    <row r="15232">
      <c r="A15232" s="13"/>
    </row>
    <row r="15233">
      <c r="A15233" s="13"/>
    </row>
    <row r="15234">
      <c r="A15234" s="13"/>
    </row>
    <row r="15235">
      <c r="A15235" s="13"/>
    </row>
    <row r="15236">
      <c r="A15236" s="13"/>
    </row>
    <row r="15237">
      <c r="A15237" s="13"/>
    </row>
    <row r="15238">
      <c r="A15238" s="13"/>
    </row>
    <row r="15239">
      <c r="A15239" s="13"/>
    </row>
    <row r="15240">
      <c r="A15240" s="13"/>
    </row>
    <row r="15241">
      <c r="A15241" s="13"/>
    </row>
    <row r="15242">
      <c r="A15242" s="13"/>
    </row>
    <row r="15243">
      <c r="A15243" s="13"/>
    </row>
    <row r="15244">
      <c r="A15244" s="13"/>
    </row>
    <row r="15245">
      <c r="A15245" s="13"/>
    </row>
    <row r="15246">
      <c r="A15246" s="13"/>
    </row>
    <row r="15247">
      <c r="A15247" s="13"/>
    </row>
    <row r="15248">
      <c r="A15248" s="13"/>
    </row>
    <row r="15249">
      <c r="A15249" s="13"/>
    </row>
    <row r="15250">
      <c r="A15250" s="13"/>
    </row>
    <row r="15251">
      <c r="A15251" s="13"/>
    </row>
    <row r="15252">
      <c r="A15252" s="13"/>
    </row>
    <row r="15253">
      <c r="A15253" s="13"/>
    </row>
    <row r="15254">
      <c r="A15254" s="13"/>
    </row>
    <row r="15255">
      <c r="A15255" s="13"/>
    </row>
    <row r="15256">
      <c r="A15256" s="13"/>
    </row>
    <row r="15257">
      <c r="A15257" s="13"/>
    </row>
    <row r="15258">
      <c r="A15258" s="13"/>
    </row>
    <row r="15259">
      <c r="A15259" s="13"/>
    </row>
    <row r="15260">
      <c r="A15260" s="13"/>
    </row>
    <row r="15261">
      <c r="A15261" s="13"/>
    </row>
    <row r="15262">
      <c r="A15262" s="13"/>
    </row>
    <row r="15263">
      <c r="A15263" s="13"/>
    </row>
    <row r="15264">
      <c r="A15264" s="13"/>
    </row>
    <row r="15265">
      <c r="A15265" s="13"/>
    </row>
    <row r="15266">
      <c r="A15266" s="13"/>
    </row>
    <row r="15267">
      <c r="A15267" s="13"/>
    </row>
    <row r="15268">
      <c r="A15268" s="13"/>
    </row>
    <row r="15269">
      <c r="A15269" s="13"/>
    </row>
    <row r="15270">
      <c r="A15270" s="13"/>
    </row>
    <row r="15271">
      <c r="A15271" s="13"/>
    </row>
    <row r="15272">
      <c r="A15272" s="13"/>
    </row>
    <row r="15273">
      <c r="A15273" s="13"/>
    </row>
    <row r="15274">
      <c r="A15274" s="13"/>
    </row>
    <row r="15275">
      <c r="A15275" s="13"/>
    </row>
    <row r="15276">
      <c r="A15276" s="13"/>
    </row>
    <row r="15277">
      <c r="A15277" s="13"/>
    </row>
    <row r="15278">
      <c r="A15278" s="13"/>
    </row>
    <row r="15279">
      <c r="A15279" s="13"/>
    </row>
    <row r="15280">
      <c r="A15280" s="13"/>
    </row>
    <row r="15281">
      <c r="A15281" s="13"/>
    </row>
    <row r="15282">
      <c r="A15282" s="13"/>
    </row>
    <row r="15283">
      <c r="A15283" s="13"/>
    </row>
    <row r="15284">
      <c r="A15284" s="13"/>
    </row>
    <row r="15285">
      <c r="A15285" s="13"/>
    </row>
    <row r="15286">
      <c r="A15286" s="13"/>
    </row>
    <row r="15287">
      <c r="A15287" s="13"/>
    </row>
    <row r="15288">
      <c r="A15288" s="13"/>
    </row>
    <row r="15289">
      <c r="A15289" s="13"/>
    </row>
    <row r="15290">
      <c r="A15290" s="13"/>
    </row>
    <row r="15291">
      <c r="A15291" s="13"/>
    </row>
    <row r="15292">
      <c r="A15292" s="13"/>
    </row>
    <row r="15293">
      <c r="A15293" s="13"/>
    </row>
    <row r="15294">
      <c r="A15294" s="13"/>
    </row>
    <row r="15295">
      <c r="A15295" s="13"/>
    </row>
    <row r="15296">
      <c r="A15296" s="13"/>
    </row>
    <row r="15297">
      <c r="A15297" s="13"/>
    </row>
    <row r="15298">
      <c r="A15298" s="13"/>
    </row>
    <row r="15299">
      <c r="A15299" s="13"/>
    </row>
    <row r="15300">
      <c r="A15300" s="13"/>
    </row>
    <row r="15301">
      <c r="A15301" s="13"/>
    </row>
    <row r="15302">
      <c r="A15302" s="13"/>
    </row>
    <row r="15303">
      <c r="A15303" s="13"/>
    </row>
    <row r="15304">
      <c r="A15304" s="13"/>
    </row>
    <row r="15305">
      <c r="A15305" s="13"/>
    </row>
    <row r="15306">
      <c r="A15306" s="13"/>
    </row>
    <row r="15307">
      <c r="A15307" s="13"/>
    </row>
    <row r="15308">
      <c r="A15308" s="13"/>
    </row>
    <row r="15309">
      <c r="A15309" s="13"/>
    </row>
    <row r="15310">
      <c r="A15310" s="13"/>
    </row>
    <row r="15311">
      <c r="A15311" s="13"/>
    </row>
    <row r="15312">
      <c r="A15312" s="13"/>
    </row>
    <row r="15313">
      <c r="A15313" s="13"/>
    </row>
    <row r="15314">
      <c r="A15314" s="13"/>
    </row>
    <row r="15315">
      <c r="A15315" s="13"/>
    </row>
    <row r="15316">
      <c r="A15316" s="13"/>
    </row>
    <row r="15317">
      <c r="A15317" s="13"/>
    </row>
    <row r="15318">
      <c r="A15318" s="13"/>
    </row>
    <row r="15319">
      <c r="A15319" s="13"/>
    </row>
    <row r="15320">
      <c r="A15320" s="13"/>
    </row>
    <row r="15321">
      <c r="A15321" s="13"/>
    </row>
    <row r="15322">
      <c r="A15322" s="13"/>
    </row>
    <row r="15323">
      <c r="A15323" s="13"/>
    </row>
    <row r="15324">
      <c r="A15324" s="13"/>
    </row>
    <row r="15325">
      <c r="A15325" s="13"/>
    </row>
    <row r="15326">
      <c r="A15326" s="13"/>
    </row>
    <row r="15327">
      <c r="A15327" s="13"/>
    </row>
    <row r="15328">
      <c r="A15328" s="13"/>
    </row>
    <row r="15329">
      <c r="A15329" s="13"/>
    </row>
    <row r="15330">
      <c r="A15330" s="13"/>
    </row>
    <row r="15331">
      <c r="A15331" s="13"/>
    </row>
    <row r="15332">
      <c r="A15332" s="13"/>
    </row>
    <row r="15333">
      <c r="A15333" s="13"/>
    </row>
    <row r="15334">
      <c r="A15334" s="13"/>
    </row>
    <row r="15335">
      <c r="A15335" s="13"/>
    </row>
    <row r="15336">
      <c r="A15336" s="13"/>
    </row>
    <row r="15337">
      <c r="A15337" s="13"/>
    </row>
    <row r="15338">
      <c r="A15338" s="13"/>
    </row>
    <row r="15339">
      <c r="A15339" s="13"/>
    </row>
    <row r="15340">
      <c r="A15340" s="13"/>
    </row>
    <row r="15341">
      <c r="A15341" s="13"/>
    </row>
    <row r="15342">
      <c r="A15342" s="13"/>
    </row>
    <row r="15343">
      <c r="A15343" s="13"/>
    </row>
    <row r="15344">
      <c r="A15344" s="13"/>
    </row>
    <row r="15345">
      <c r="A15345" s="13"/>
    </row>
    <row r="15346">
      <c r="A15346" s="13"/>
    </row>
    <row r="15347">
      <c r="A15347" s="13"/>
    </row>
    <row r="15348">
      <c r="A15348" s="13"/>
    </row>
    <row r="15349">
      <c r="A15349" s="13"/>
    </row>
    <row r="15350">
      <c r="A15350" s="13"/>
    </row>
    <row r="15351">
      <c r="A15351" s="13"/>
    </row>
    <row r="15352">
      <c r="A15352" s="13"/>
    </row>
    <row r="15353">
      <c r="A15353" s="13"/>
    </row>
    <row r="15354">
      <c r="A15354" s="13"/>
    </row>
    <row r="15355">
      <c r="A15355" s="13"/>
    </row>
    <row r="15356">
      <c r="A15356" s="13"/>
    </row>
    <row r="15357">
      <c r="A15357" s="13"/>
    </row>
    <row r="15358">
      <c r="A15358" s="13"/>
    </row>
    <row r="15359">
      <c r="A15359" s="13"/>
    </row>
    <row r="15360">
      <c r="A15360" s="13"/>
    </row>
    <row r="15361">
      <c r="A15361" s="13"/>
    </row>
    <row r="15362">
      <c r="A15362" s="13"/>
    </row>
    <row r="15363">
      <c r="A15363" s="13"/>
    </row>
    <row r="15364">
      <c r="A15364" s="13"/>
    </row>
    <row r="15365">
      <c r="A15365" s="13"/>
    </row>
    <row r="15366">
      <c r="A15366" s="13"/>
    </row>
    <row r="15367">
      <c r="A15367" s="13"/>
    </row>
    <row r="15368">
      <c r="A15368" s="13"/>
    </row>
    <row r="15369">
      <c r="A15369" s="13"/>
    </row>
    <row r="15370">
      <c r="A15370" s="13"/>
    </row>
    <row r="15371">
      <c r="A15371" s="13"/>
    </row>
    <row r="15372">
      <c r="A15372" s="13"/>
    </row>
    <row r="15373">
      <c r="A15373" s="13"/>
    </row>
    <row r="15374">
      <c r="A15374" s="13"/>
    </row>
    <row r="15375">
      <c r="A15375" s="13"/>
    </row>
    <row r="15376">
      <c r="A15376" s="13"/>
    </row>
    <row r="15377">
      <c r="A15377" s="13"/>
    </row>
    <row r="15378">
      <c r="A15378" s="13"/>
    </row>
    <row r="15379">
      <c r="A15379" s="13"/>
    </row>
    <row r="15380">
      <c r="A15380" s="13"/>
    </row>
    <row r="15381">
      <c r="A15381" s="13"/>
    </row>
    <row r="15382">
      <c r="A15382" s="13"/>
    </row>
    <row r="15383">
      <c r="A15383" s="13"/>
    </row>
    <row r="15384">
      <c r="A15384" s="13"/>
    </row>
    <row r="15385">
      <c r="A15385" s="13"/>
    </row>
    <row r="15386">
      <c r="A15386" s="13"/>
    </row>
    <row r="15387">
      <c r="A15387" s="13"/>
    </row>
    <row r="15388">
      <c r="A15388" s="13"/>
    </row>
    <row r="15389">
      <c r="A15389" s="13"/>
    </row>
    <row r="15390">
      <c r="A15390" s="13"/>
    </row>
    <row r="15391">
      <c r="A15391" s="13"/>
    </row>
    <row r="15392">
      <c r="A15392" s="13"/>
    </row>
    <row r="15393">
      <c r="A15393" s="13"/>
    </row>
    <row r="15394">
      <c r="A15394" s="13"/>
    </row>
    <row r="15395">
      <c r="A15395" s="13"/>
    </row>
    <row r="15396">
      <c r="A15396" s="13"/>
    </row>
    <row r="15397">
      <c r="A15397" s="13"/>
    </row>
    <row r="15398">
      <c r="A15398" s="13"/>
    </row>
    <row r="15399">
      <c r="A15399" s="13"/>
    </row>
    <row r="15400">
      <c r="A15400" s="13"/>
    </row>
    <row r="15401">
      <c r="A15401" s="13"/>
    </row>
    <row r="15402">
      <c r="A15402" s="13"/>
    </row>
    <row r="15403">
      <c r="A15403" s="13"/>
    </row>
    <row r="15404">
      <c r="A15404" s="13"/>
    </row>
    <row r="15405">
      <c r="A15405" s="13"/>
    </row>
    <row r="15406">
      <c r="A15406" s="13"/>
    </row>
    <row r="15407">
      <c r="A15407" s="13"/>
    </row>
    <row r="15408">
      <c r="A15408" s="13"/>
    </row>
    <row r="15409">
      <c r="A15409" s="13"/>
    </row>
    <row r="15410">
      <c r="A15410" s="13"/>
    </row>
    <row r="15411">
      <c r="A15411" s="13"/>
    </row>
    <row r="15412">
      <c r="A15412" s="13"/>
    </row>
    <row r="15413">
      <c r="A15413" s="13"/>
    </row>
    <row r="15414">
      <c r="A15414" s="13"/>
    </row>
    <row r="15415">
      <c r="A15415" s="13"/>
    </row>
    <row r="15416">
      <c r="A15416" s="13"/>
    </row>
    <row r="15417">
      <c r="A15417" s="13"/>
    </row>
    <row r="15418">
      <c r="A15418" s="13"/>
    </row>
    <row r="15419">
      <c r="A15419" s="13"/>
    </row>
    <row r="15420">
      <c r="A15420" s="13"/>
    </row>
    <row r="15421">
      <c r="A15421" s="13"/>
    </row>
    <row r="15422">
      <c r="A15422" s="13"/>
    </row>
    <row r="15423">
      <c r="A15423" s="13"/>
    </row>
    <row r="15424">
      <c r="A15424" s="13"/>
    </row>
    <row r="15425">
      <c r="A15425" s="13"/>
    </row>
    <row r="15426">
      <c r="A15426" s="13"/>
    </row>
    <row r="15427">
      <c r="A15427" s="13"/>
    </row>
    <row r="15428">
      <c r="A15428" s="13"/>
    </row>
    <row r="15429">
      <c r="A15429" s="13"/>
    </row>
    <row r="15430">
      <c r="A15430" s="13"/>
    </row>
    <row r="15431">
      <c r="A15431" s="13"/>
    </row>
    <row r="15432">
      <c r="A15432" s="13"/>
    </row>
    <row r="15433">
      <c r="A15433" s="13"/>
    </row>
    <row r="15434">
      <c r="A15434" s="13"/>
    </row>
    <row r="15435">
      <c r="A15435" s="13"/>
    </row>
    <row r="15436">
      <c r="A15436" s="13"/>
    </row>
    <row r="15437">
      <c r="A15437" s="13"/>
    </row>
    <row r="15438">
      <c r="A15438" s="13"/>
    </row>
    <row r="15439">
      <c r="A15439" s="13"/>
    </row>
    <row r="15440">
      <c r="A15440" s="13"/>
    </row>
    <row r="15441">
      <c r="A15441" s="13"/>
    </row>
    <row r="15442">
      <c r="A15442" s="13"/>
    </row>
    <row r="15443">
      <c r="A15443" s="13"/>
    </row>
    <row r="15444">
      <c r="A15444" s="13"/>
    </row>
    <row r="15445">
      <c r="A15445" s="13"/>
    </row>
    <row r="15446">
      <c r="A15446" s="13"/>
    </row>
    <row r="15447">
      <c r="A15447" s="13"/>
    </row>
    <row r="15448">
      <c r="A15448" s="13"/>
    </row>
    <row r="15449">
      <c r="A15449" s="13"/>
    </row>
    <row r="15450">
      <c r="A15450" s="13"/>
    </row>
    <row r="15451">
      <c r="A15451" s="13"/>
    </row>
    <row r="15452">
      <c r="A15452" s="13"/>
    </row>
    <row r="15453">
      <c r="A15453" s="13"/>
    </row>
    <row r="15454">
      <c r="A15454" s="13"/>
    </row>
    <row r="15455">
      <c r="A15455" s="13"/>
    </row>
    <row r="15456">
      <c r="A15456" s="13"/>
    </row>
    <row r="15457">
      <c r="A15457" s="13"/>
    </row>
    <row r="15458">
      <c r="A15458" s="13"/>
    </row>
    <row r="15459">
      <c r="A15459" s="13"/>
    </row>
    <row r="15460">
      <c r="A15460" s="13"/>
    </row>
    <row r="15461">
      <c r="A15461" s="13"/>
    </row>
    <row r="15462">
      <c r="A15462" s="13"/>
    </row>
    <row r="15463">
      <c r="A15463" s="13"/>
    </row>
    <row r="15464">
      <c r="A15464" s="13"/>
    </row>
    <row r="15465">
      <c r="A15465" s="13"/>
    </row>
    <row r="15466">
      <c r="A15466" s="13"/>
    </row>
    <row r="15467">
      <c r="A15467" s="13"/>
    </row>
    <row r="15468">
      <c r="A15468" s="13"/>
    </row>
    <row r="15469">
      <c r="A15469" s="13"/>
    </row>
    <row r="15470">
      <c r="A15470" s="13"/>
    </row>
    <row r="15471">
      <c r="A15471" s="13"/>
    </row>
    <row r="15472">
      <c r="A15472" s="13"/>
    </row>
    <row r="15473">
      <c r="A15473" s="13"/>
    </row>
    <row r="15474">
      <c r="A15474" s="13"/>
    </row>
    <row r="15475">
      <c r="A15475" s="13"/>
    </row>
    <row r="15476">
      <c r="A15476" s="13"/>
    </row>
    <row r="15477">
      <c r="A15477" s="13"/>
    </row>
    <row r="15478">
      <c r="A15478" s="13"/>
    </row>
    <row r="15479">
      <c r="A15479" s="13"/>
    </row>
    <row r="15480">
      <c r="A15480" s="13"/>
    </row>
    <row r="15481">
      <c r="A15481" s="13"/>
    </row>
    <row r="15482">
      <c r="A15482" s="13"/>
    </row>
    <row r="15483">
      <c r="A15483" s="13"/>
    </row>
    <row r="15484">
      <c r="A15484" s="13"/>
    </row>
    <row r="15485">
      <c r="A15485" s="13"/>
    </row>
    <row r="15486">
      <c r="A15486" s="13"/>
    </row>
    <row r="15487">
      <c r="A15487" s="13"/>
    </row>
    <row r="15488">
      <c r="A15488" s="13"/>
    </row>
    <row r="15489">
      <c r="A15489" s="13"/>
    </row>
    <row r="15490">
      <c r="A15490" s="13"/>
    </row>
    <row r="15491">
      <c r="A15491" s="13"/>
    </row>
    <row r="15492">
      <c r="A15492" s="13"/>
    </row>
    <row r="15493">
      <c r="A15493" s="13"/>
    </row>
    <row r="15494">
      <c r="A15494" s="13"/>
    </row>
    <row r="15495">
      <c r="A15495" s="13"/>
    </row>
    <row r="15496">
      <c r="A15496" s="13"/>
    </row>
    <row r="15497">
      <c r="A15497" s="13"/>
    </row>
    <row r="15498">
      <c r="A15498" s="13"/>
    </row>
    <row r="15499">
      <c r="A15499" s="13"/>
    </row>
    <row r="15500">
      <c r="A15500" s="13"/>
    </row>
    <row r="15501">
      <c r="A15501" s="13"/>
    </row>
    <row r="15502">
      <c r="A15502" s="13"/>
    </row>
    <row r="15503">
      <c r="A15503" s="13"/>
    </row>
    <row r="15504">
      <c r="A15504" s="13"/>
    </row>
    <row r="15505">
      <c r="A15505" s="13"/>
    </row>
    <row r="15506">
      <c r="A15506" s="13"/>
    </row>
    <row r="15507">
      <c r="A15507" s="13"/>
    </row>
    <row r="15508">
      <c r="A15508" s="13"/>
    </row>
    <row r="15509">
      <c r="A15509" s="13"/>
    </row>
    <row r="15510">
      <c r="A15510" s="13"/>
    </row>
    <row r="15511">
      <c r="A15511" s="13"/>
    </row>
    <row r="15512">
      <c r="A15512" s="13"/>
    </row>
    <row r="15513">
      <c r="A15513" s="13"/>
    </row>
    <row r="15514">
      <c r="A15514" s="13"/>
    </row>
    <row r="15515">
      <c r="A15515" s="13"/>
    </row>
    <row r="15516">
      <c r="A15516" s="13"/>
    </row>
    <row r="15517">
      <c r="A15517" s="13"/>
    </row>
    <row r="15518">
      <c r="A15518" s="13"/>
    </row>
    <row r="15519">
      <c r="A15519" s="13"/>
    </row>
    <row r="15520">
      <c r="A15520" s="13"/>
    </row>
    <row r="15521">
      <c r="A15521" s="13"/>
    </row>
    <row r="15522">
      <c r="A15522" s="13"/>
    </row>
    <row r="15523">
      <c r="A15523" s="13"/>
    </row>
    <row r="15524">
      <c r="A15524" s="13"/>
    </row>
    <row r="15525">
      <c r="A15525" s="13"/>
    </row>
    <row r="15526">
      <c r="A15526" s="13"/>
    </row>
    <row r="15527">
      <c r="A15527" s="13"/>
    </row>
    <row r="15528">
      <c r="A15528" s="13"/>
    </row>
    <row r="15529">
      <c r="A15529" s="13"/>
    </row>
    <row r="15530">
      <c r="A15530" s="13"/>
    </row>
    <row r="15531">
      <c r="A15531" s="13"/>
    </row>
    <row r="15532">
      <c r="A15532" s="13"/>
    </row>
    <row r="15533">
      <c r="A15533" s="13"/>
    </row>
    <row r="15534">
      <c r="A15534" s="13"/>
    </row>
    <row r="15535">
      <c r="A15535" s="13"/>
    </row>
    <row r="15536">
      <c r="A15536" s="13"/>
    </row>
    <row r="15537">
      <c r="A15537" s="13"/>
    </row>
    <row r="15538">
      <c r="A15538" s="13"/>
    </row>
    <row r="15539">
      <c r="A15539" s="13"/>
    </row>
    <row r="15540">
      <c r="A15540" s="13"/>
    </row>
    <row r="15541">
      <c r="A15541" s="13"/>
    </row>
    <row r="15542">
      <c r="A15542" s="13"/>
    </row>
    <row r="15543">
      <c r="A15543" s="13"/>
    </row>
    <row r="15544">
      <c r="A15544" s="13"/>
    </row>
    <row r="15545">
      <c r="A15545" s="13"/>
    </row>
    <row r="15546">
      <c r="A15546" s="13"/>
    </row>
    <row r="15547">
      <c r="A15547" s="13"/>
    </row>
    <row r="15548">
      <c r="A15548" s="13"/>
    </row>
    <row r="15549">
      <c r="A15549" s="13"/>
    </row>
    <row r="15550">
      <c r="A15550" s="13"/>
    </row>
    <row r="15551">
      <c r="A15551" s="13"/>
    </row>
    <row r="15552">
      <c r="A15552" s="13"/>
    </row>
    <row r="15553">
      <c r="A15553" s="13"/>
    </row>
    <row r="15554">
      <c r="A15554" s="13"/>
    </row>
    <row r="15555">
      <c r="A15555" s="13"/>
    </row>
    <row r="15556">
      <c r="A15556" s="13"/>
    </row>
    <row r="15557">
      <c r="A15557" s="13"/>
    </row>
    <row r="15558">
      <c r="A15558" s="13"/>
    </row>
    <row r="15559">
      <c r="A15559" s="13"/>
    </row>
    <row r="15560">
      <c r="A15560" s="13"/>
    </row>
    <row r="15561">
      <c r="A15561" s="13"/>
    </row>
    <row r="15562">
      <c r="A15562" s="13"/>
    </row>
    <row r="15563">
      <c r="A15563" s="13"/>
    </row>
    <row r="15564">
      <c r="A15564" s="13"/>
    </row>
    <row r="15565">
      <c r="A15565" s="13"/>
    </row>
    <row r="15566">
      <c r="A15566" s="13"/>
    </row>
    <row r="15567">
      <c r="A15567" s="13"/>
    </row>
    <row r="15568">
      <c r="A15568" s="13"/>
    </row>
    <row r="15569">
      <c r="A15569" s="13"/>
    </row>
    <row r="15570">
      <c r="A15570" s="13"/>
    </row>
    <row r="15571">
      <c r="A15571" s="13"/>
    </row>
    <row r="15572">
      <c r="A15572" s="13"/>
    </row>
    <row r="15573">
      <c r="A15573" s="13"/>
    </row>
    <row r="15574">
      <c r="A15574" s="13"/>
    </row>
    <row r="15575">
      <c r="A15575" s="13"/>
    </row>
    <row r="15576">
      <c r="A15576" s="13"/>
    </row>
    <row r="15577">
      <c r="A15577" s="13"/>
    </row>
    <row r="15578">
      <c r="A15578" s="13"/>
    </row>
    <row r="15579">
      <c r="A15579" s="13"/>
    </row>
    <row r="15580">
      <c r="A15580" s="13"/>
    </row>
    <row r="15581">
      <c r="A15581" s="13"/>
    </row>
    <row r="15582">
      <c r="A15582" s="13"/>
    </row>
    <row r="15583">
      <c r="A15583" s="13"/>
    </row>
    <row r="15584">
      <c r="A15584" s="13"/>
    </row>
    <row r="15585">
      <c r="A15585" s="13"/>
    </row>
    <row r="15586">
      <c r="A15586" s="13"/>
    </row>
    <row r="15587">
      <c r="A15587" s="13"/>
    </row>
    <row r="15588">
      <c r="A15588" s="13"/>
    </row>
    <row r="15589">
      <c r="A15589" s="13"/>
    </row>
    <row r="15590">
      <c r="A15590" s="13"/>
    </row>
    <row r="15591">
      <c r="A15591" s="13"/>
    </row>
    <row r="15592">
      <c r="A15592" s="13"/>
    </row>
    <row r="15593">
      <c r="A15593" s="13"/>
    </row>
    <row r="15594">
      <c r="A15594" s="13"/>
    </row>
    <row r="15595">
      <c r="A15595" s="13"/>
    </row>
    <row r="15596">
      <c r="A15596" s="13"/>
    </row>
    <row r="15597">
      <c r="A15597" s="13"/>
    </row>
    <row r="15598">
      <c r="A15598" s="13"/>
    </row>
    <row r="15599">
      <c r="A15599" s="13"/>
    </row>
    <row r="15600">
      <c r="A15600" s="13"/>
    </row>
    <row r="15601">
      <c r="A15601" s="13"/>
    </row>
    <row r="15602">
      <c r="A15602" s="13"/>
    </row>
    <row r="15603">
      <c r="A15603" s="13"/>
    </row>
    <row r="15604">
      <c r="A15604" s="13"/>
    </row>
    <row r="15605">
      <c r="A15605" s="13"/>
    </row>
    <row r="15606">
      <c r="A15606" s="13"/>
    </row>
    <row r="15607">
      <c r="A15607" s="13"/>
    </row>
    <row r="15608">
      <c r="A15608" s="13"/>
    </row>
    <row r="15609">
      <c r="A15609" s="13"/>
    </row>
    <row r="15610">
      <c r="A15610" s="13"/>
    </row>
    <row r="15611">
      <c r="A15611" s="13"/>
    </row>
    <row r="15612">
      <c r="A15612" s="13"/>
    </row>
    <row r="15613">
      <c r="A15613" s="13"/>
    </row>
    <row r="15614">
      <c r="A15614" s="13"/>
    </row>
    <row r="15615">
      <c r="A15615" s="13"/>
    </row>
    <row r="15616">
      <c r="A15616" s="13"/>
    </row>
    <row r="15617">
      <c r="A15617" s="13"/>
    </row>
    <row r="15618">
      <c r="A15618" s="13"/>
    </row>
    <row r="15619">
      <c r="A15619" s="13"/>
    </row>
    <row r="15620">
      <c r="A15620" s="13"/>
    </row>
    <row r="15621">
      <c r="A15621" s="13"/>
    </row>
    <row r="15622">
      <c r="A15622" s="13"/>
    </row>
    <row r="15623">
      <c r="A15623" s="13"/>
    </row>
    <row r="15624">
      <c r="A15624" s="13"/>
    </row>
    <row r="15625">
      <c r="A15625" s="13"/>
    </row>
    <row r="15626">
      <c r="A15626" s="13"/>
    </row>
    <row r="15627">
      <c r="A15627" s="13"/>
    </row>
    <row r="15628">
      <c r="A15628" s="13"/>
    </row>
    <row r="15629">
      <c r="A15629" s="13"/>
    </row>
    <row r="15630">
      <c r="A15630" s="13"/>
    </row>
    <row r="15631">
      <c r="A15631" s="13"/>
    </row>
    <row r="15632">
      <c r="A15632" s="13"/>
    </row>
    <row r="15633">
      <c r="A15633" s="13"/>
    </row>
    <row r="15634">
      <c r="A15634" s="13"/>
    </row>
    <row r="15635">
      <c r="A15635" s="13"/>
    </row>
    <row r="15636">
      <c r="A15636" s="13"/>
    </row>
    <row r="15637">
      <c r="A15637" s="13"/>
    </row>
    <row r="15638">
      <c r="A15638" s="13"/>
    </row>
    <row r="15639">
      <c r="A15639" s="13"/>
    </row>
    <row r="15640">
      <c r="A15640" s="13"/>
    </row>
    <row r="15641">
      <c r="A15641" s="13"/>
    </row>
    <row r="15642">
      <c r="A15642" s="13"/>
    </row>
    <row r="15643">
      <c r="A15643" s="13"/>
    </row>
    <row r="15644">
      <c r="A15644" s="13"/>
    </row>
    <row r="15645">
      <c r="A15645" s="13"/>
    </row>
    <row r="15646">
      <c r="A15646" s="13"/>
    </row>
    <row r="15647">
      <c r="A15647" s="13"/>
    </row>
    <row r="15648">
      <c r="A15648" s="13"/>
    </row>
    <row r="15649">
      <c r="A15649" s="13"/>
    </row>
    <row r="15650">
      <c r="A15650" s="13"/>
    </row>
    <row r="15651">
      <c r="A15651" s="13"/>
    </row>
    <row r="15652">
      <c r="A15652" s="13"/>
    </row>
    <row r="15653">
      <c r="A15653" s="13"/>
    </row>
    <row r="15654">
      <c r="A15654" s="13"/>
    </row>
    <row r="15655">
      <c r="A15655" s="13"/>
    </row>
    <row r="15656">
      <c r="A15656" s="13"/>
    </row>
    <row r="15657">
      <c r="A15657" s="13"/>
    </row>
    <row r="15658">
      <c r="A15658" s="13"/>
    </row>
    <row r="15659">
      <c r="A15659" s="13"/>
    </row>
    <row r="15660">
      <c r="A15660" s="13"/>
    </row>
    <row r="15661">
      <c r="A15661" s="13"/>
    </row>
    <row r="15662">
      <c r="A15662" s="13"/>
    </row>
    <row r="15663">
      <c r="A15663" s="13"/>
    </row>
    <row r="15664">
      <c r="A15664" s="13"/>
    </row>
    <row r="15665">
      <c r="A15665" s="13"/>
    </row>
    <row r="15666">
      <c r="A15666" s="13"/>
    </row>
    <row r="15667">
      <c r="A15667" s="13"/>
    </row>
    <row r="15668">
      <c r="A15668" s="13"/>
    </row>
    <row r="15669">
      <c r="A15669" s="13"/>
    </row>
    <row r="15670">
      <c r="A15670" s="13"/>
    </row>
    <row r="15671">
      <c r="A15671" s="13"/>
    </row>
    <row r="15672">
      <c r="A15672" s="13"/>
    </row>
    <row r="15673">
      <c r="A15673" s="13"/>
    </row>
    <row r="15674">
      <c r="A15674" s="13"/>
    </row>
    <row r="15675">
      <c r="A15675" s="13"/>
    </row>
    <row r="15676">
      <c r="A15676" s="13"/>
    </row>
    <row r="15677">
      <c r="A15677" s="13"/>
    </row>
    <row r="15678">
      <c r="A15678" s="13"/>
    </row>
    <row r="15679">
      <c r="A15679" s="13"/>
    </row>
    <row r="15680">
      <c r="A15680" s="13"/>
    </row>
    <row r="15681">
      <c r="A15681" s="13"/>
    </row>
    <row r="15682">
      <c r="A15682" s="13"/>
    </row>
    <row r="15683">
      <c r="A15683" s="13"/>
    </row>
    <row r="15684">
      <c r="A15684" s="13"/>
    </row>
    <row r="15685">
      <c r="A15685" s="13"/>
    </row>
    <row r="15686">
      <c r="A15686" s="13"/>
    </row>
    <row r="15687">
      <c r="A15687" s="13"/>
    </row>
    <row r="15688">
      <c r="A15688" s="13"/>
    </row>
    <row r="15689">
      <c r="A15689" s="13"/>
    </row>
    <row r="15690">
      <c r="A15690" s="13"/>
    </row>
    <row r="15691">
      <c r="A15691" s="13"/>
    </row>
    <row r="15692">
      <c r="A15692" s="13"/>
    </row>
    <row r="15693">
      <c r="A15693" s="13"/>
    </row>
    <row r="15694">
      <c r="A15694" s="13"/>
    </row>
    <row r="15695">
      <c r="A15695" s="13"/>
    </row>
    <row r="15696">
      <c r="A15696" s="13"/>
    </row>
    <row r="15697">
      <c r="A15697" s="13"/>
    </row>
    <row r="15698">
      <c r="A15698" s="13"/>
    </row>
    <row r="15699">
      <c r="A15699" s="13"/>
    </row>
    <row r="15700">
      <c r="A15700" s="13"/>
    </row>
    <row r="15701">
      <c r="A15701" s="13"/>
    </row>
    <row r="15702">
      <c r="A15702" s="13"/>
    </row>
    <row r="15703">
      <c r="A15703" s="13"/>
    </row>
    <row r="15704">
      <c r="A15704" s="13"/>
    </row>
    <row r="15705">
      <c r="A15705" s="13"/>
    </row>
    <row r="15706">
      <c r="A15706" s="13"/>
    </row>
    <row r="15707">
      <c r="A15707" s="13"/>
    </row>
    <row r="15708">
      <c r="A15708" s="13"/>
    </row>
    <row r="15709">
      <c r="A15709" s="13"/>
    </row>
    <row r="15710">
      <c r="A15710" s="13"/>
    </row>
    <row r="15711">
      <c r="A15711" s="13"/>
    </row>
    <row r="15712">
      <c r="A15712" s="13"/>
    </row>
    <row r="15713">
      <c r="A15713" s="13"/>
    </row>
    <row r="15714">
      <c r="A15714" s="13"/>
    </row>
    <row r="15715">
      <c r="A15715" s="13"/>
    </row>
    <row r="15716">
      <c r="A15716" s="13"/>
    </row>
    <row r="15717">
      <c r="A15717" s="13"/>
    </row>
    <row r="15718">
      <c r="A15718" s="13"/>
    </row>
    <row r="15719">
      <c r="A15719" s="13"/>
    </row>
    <row r="15720">
      <c r="A15720" s="13"/>
    </row>
    <row r="15721">
      <c r="A15721" s="13"/>
    </row>
    <row r="15722">
      <c r="A15722" s="13"/>
    </row>
    <row r="15723">
      <c r="A15723" s="13"/>
    </row>
    <row r="15724">
      <c r="A15724" s="13"/>
    </row>
    <row r="15725">
      <c r="A15725" s="13"/>
    </row>
    <row r="15726">
      <c r="A15726" s="13"/>
    </row>
    <row r="15727">
      <c r="A15727" s="13"/>
    </row>
    <row r="15728">
      <c r="A15728" s="13"/>
    </row>
    <row r="15729">
      <c r="A15729" s="13"/>
    </row>
    <row r="15730">
      <c r="A15730" s="13"/>
    </row>
    <row r="15731">
      <c r="A15731" s="13"/>
    </row>
    <row r="15732">
      <c r="A15732" s="13"/>
    </row>
    <row r="15733">
      <c r="A15733" s="13"/>
    </row>
    <row r="15734">
      <c r="A15734" s="13"/>
    </row>
    <row r="15735">
      <c r="A15735" s="13"/>
    </row>
    <row r="15736">
      <c r="A15736" s="13"/>
    </row>
    <row r="15737">
      <c r="A15737" s="13"/>
    </row>
    <row r="15738">
      <c r="A15738" s="13"/>
    </row>
    <row r="15739">
      <c r="A15739" s="13"/>
    </row>
    <row r="15740">
      <c r="A15740" s="13"/>
    </row>
    <row r="15741">
      <c r="A15741" s="13"/>
    </row>
    <row r="15742">
      <c r="A15742" s="13"/>
    </row>
    <row r="15743">
      <c r="A15743" s="13"/>
    </row>
    <row r="15744">
      <c r="A15744" s="13"/>
    </row>
    <row r="15745">
      <c r="A15745" s="13"/>
    </row>
    <row r="15746">
      <c r="A15746" s="13"/>
    </row>
    <row r="15747">
      <c r="A15747" s="13"/>
    </row>
    <row r="15748">
      <c r="A15748" s="13"/>
    </row>
    <row r="15749">
      <c r="A15749" s="13"/>
    </row>
    <row r="15750">
      <c r="A15750" s="13"/>
    </row>
    <row r="15751">
      <c r="A15751" s="13"/>
    </row>
    <row r="15752">
      <c r="A15752" s="13"/>
    </row>
    <row r="15753">
      <c r="A15753" s="13"/>
    </row>
    <row r="15754">
      <c r="A15754" s="13"/>
    </row>
    <row r="15755">
      <c r="A15755" s="13"/>
    </row>
    <row r="15756">
      <c r="A15756" s="13"/>
    </row>
    <row r="15757">
      <c r="A15757" s="13"/>
    </row>
    <row r="15758">
      <c r="A15758" s="13"/>
    </row>
    <row r="15759">
      <c r="A15759" s="13"/>
    </row>
    <row r="15760">
      <c r="A15760" s="13"/>
    </row>
    <row r="15761">
      <c r="A15761" s="13"/>
    </row>
    <row r="15762">
      <c r="A15762" s="13"/>
    </row>
    <row r="15763">
      <c r="A15763" s="13"/>
    </row>
    <row r="15764">
      <c r="A15764" s="13"/>
    </row>
    <row r="15765">
      <c r="A15765" s="13"/>
    </row>
    <row r="15766">
      <c r="A15766" s="13"/>
    </row>
    <row r="15767">
      <c r="A15767" s="13"/>
    </row>
    <row r="15768">
      <c r="A15768" s="13"/>
    </row>
    <row r="15769">
      <c r="A15769" s="13"/>
    </row>
    <row r="15770">
      <c r="A15770" s="13"/>
    </row>
    <row r="15771">
      <c r="A15771" s="13"/>
    </row>
    <row r="15772">
      <c r="A15772" s="13"/>
    </row>
    <row r="15773">
      <c r="A15773" s="13"/>
    </row>
    <row r="15774">
      <c r="A15774" s="13"/>
    </row>
    <row r="15775">
      <c r="A15775" s="13"/>
    </row>
    <row r="15776">
      <c r="A15776" s="13"/>
    </row>
    <row r="15777">
      <c r="A15777" s="13"/>
    </row>
    <row r="15778">
      <c r="A15778" s="13"/>
    </row>
    <row r="15779">
      <c r="A15779" s="13"/>
    </row>
    <row r="15780">
      <c r="A15780" s="13"/>
    </row>
    <row r="15781">
      <c r="A15781" s="13"/>
    </row>
    <row r="15782">
      <c r="A15782" s="13"/>
    </row>
    <row r="15783">
      <c r="A15783" s="13"/>
    </row>
    <row r="15784">
      <c r="A15784" s="13"/>
    </row>
    <row r="15785">
      <c r="A15785" s="13"/>
    </row>
    <row r="15786">
      <c r="A15786" s="13"/>
    </row>
    <row r="15787">
      <c r="A15787" s="13"/>
    </row>
    <row r="15788">
      <c r="A15788" s="13"/>
    </row>
    <row r="15789">
      <c r="A15789" s="13"/>
    </row>
    <row r="15790">
      <c r="A15790" s="13"/>
    </row>
    <row r="15791">
      <c r="A15791" s="13"/>
    </row>
    <row r="15792">
      <c r="A15792" s="13"/>
    </row>
    <row r="15793">
      <c r="A15793" s="13"/>
    </row>
    <row r="15794">
      <c r="A15794" s="13"/>
    </row>
    <row r="15795">
      <c r="A15795" s="13"/>
    </row>
    <row r="15796">
      <c r="A15796" s="13"/>
    </row>
    <row r="15797">
      <c r="A15797" s="13"/>
    </row>
    <row r="15798">
      <c r="A15798" s="13"/>
    </row>
    <row r="15799">
      <c r="A15799" s="13"/>
    </row>
    <row r="15800">
      <c r="A15800" s="13"/>
    </row>
    <row r="15801">
      <c r="A15801" s="13"/>
    </row>
    <row r="15802">
      <c r="A15802" s="13"/>
    </row>
    <row r="15803">
      <c r="A15803" s="13"/>
    </row>
    <row r="15804">
      <c r="A15804" s="13"/>
    </row>
    <row r="15805">
      <c r="A15805" s="13"/>
    </row>
    <row r="15806">
      <c r="A15806" s="13"/>
    </row>
    <row r="15807">
      <c r="A15807" s="13"/>
    </row>
    <row r="15808">
      <c r="A15808" s="13"/>
    </row>
    <row r="15809">
      <c r="A15809" s="13"/>
    </row>
    <row r="15810">
      <c r="A15810" s="13"/>
    </row>
    <row r="15811">
      <c r="A15811" s="13"/>
    </row>
    <row r="15812">
      <c r="A15812" s="13"/>
    </row>
    <row r="15813">
      <c r="A15813" s="13"/>
    </row>
    <row r="15814">
      <c r="A15814" s="13"/>
    </row>
    <row r="15815">
      <c r="A15815" s="13"/>
    </row>
    <row r="15816">
      <c r="A15816" s="13"/>
    </row>
    <row r="15817">
      <c r="A15817" s="13"/>
    </row>
    <row r="15818">
      <c r="A15818" s="13"/>
    </row>
    <row r="15819">
      <c r="A15819" s="13"/>
    </row>
    <row r="15820">
      <c r="A15820" s="13"/>
    </row>
    <row r="15821">
      <c r="A15821" s="13"/>
    </row>
    <row r="15822">
      <c r="A15822" s="13"/>
    </row>
    <row r="15823">
      <c r="A15823" s="13"/>
    </row>
    <row r="15824">
      <c r="A15824" s="13"/>
    </row>
    <row r="15825">
      <c r="A15825" s="13"/>
    </row>
    <row r="15826">
      <c r="A15826" s="13"/>
    </row>
    <row r="15827">
      <c r="A15827" s="13"/>
    </row>
    <row r="15828">
      <c r="A15828" s="13"/>
    </row>
    <row r="15829">
      <c r="A15829" s="13"/>
    </row>
    <row r="15830">
      <c r="A15830" s="13"/>
    </row>
    <row r="15831">
      <c r="A15831" s="13"/>
    </row>
    <row r="15832">
      <c r="A15832" s="13"/>
    </row>
    <row r="15833">
      <c r="A15833" s="13"/>
    </row>
    <row r="15834">
      <c r="A15834" s="13"/>
    </row>
    <row r="15835">
      <c r="A15835" s="13"/>
    </row>
    <row r="15836">
      <c r="A15836" s="13"/>
    </row>
    <row r="15837">
      <c r="A15837" s="13"/>
    </row>
    <row r="15838">
      <c r="A15838" s="13"/>
    </row>
    <row r="15839">
      <c r="A15839" s="13"/>
    </row>
    <row r="15840">
      <c r="A15840" s="13"/>
    </row>
    <row r="15841">
      <c r="A15841" s="13"/>
    </row>
    <row r="15842">
      <c r="A15842" s="13"/>
    </row>
    <row r="15843">
      <c r="A15843" s="13"/>
    </row>
    <row r="15844">
      <c r="A15844" s="13"/>
    </row>
    <row r="15845">
      <c r="A15845" s="13"/>
    </row>
    <row r="15846">
      <c r="A15846" s="13"/>
    </row>
    <row r="15847">
      <c r="A15847" s="13"/>
    </row>
    <row r="15848">
      <c r="A15848" s="13"/>
    </row>
    <row r="15849">
      <c r="A15849" s="13"/>
    </row>
    <row r="15850">
      <c r="A15850" s="13"/>
    </row>
    <row r="15851">
      <c r="A15851" s="13"/>
    </row>
    <row r="15852">
      <c r="A15852" s="13"/>
    </row>
    <row r="15853">
      <c r="A15853" s="13"/>
    </row>
    <row r="15854">
      <c r="A15854" s="13"/>
    </row>
    <row r="15855">
      <c r="A15855" s="13"/>
    </row>
    <row r="15856">
      <c r="A15856" s="13"/>
    </row>
    <row r="15857">
      <c r="A15857" s="13"/>
    </row>
    <row r="15858">
      <c r="A15858" s="13"/>
    </row>
    <row r="15859">
      <c r="A15859" s="13"/>
    </row>
    <row r="15860">
      <c r="A15860" s="13"/>
    </row>
    <row r="15861">
      <c r="A15861" s="13"/>
    </row>
    <row r="15862">
      <c r="A15862" s="13"/>
    </row>
    <row r="15863">
      <c r="A15863" s="13"/>
    </row>
    <row r="15864">
      <c r="A15864" s="13"/>
    </row>
    <row r="15865">
      <c r="A15865" s="13"/>
    </row>
    <row r="15866">
      <c r="A15866" s="13"/>
    </row>
    <row r="15867">
      <c r="A15867" s="13"/>
    </row>
    <row r="15868">
      <c r="A15868" s="13"/>
    </row>
    <row r="15869">
      <c r="A15869" s="13"/>
    </row>
    <row r="15870">
      <c r="A15870" s="13"/>
    </row>
    <row r="15871">
      <c r="A15871" s="13"/>
    </row>
    <row r="15872">
      <c r="A15872" s="13"/>
    </row>
    <row r="15873">
      <c r="A15873" s="13"/>
    </row>
    <row r="15874">
      <c r="A15874" s="13"/>
    </row>
    <row r="15875">
      <c r="A15875" s="13"/>
    </row>
    <row r="15876">
      <c r="A15876" s="13"/>
    </row>
    <row r="15877">
      <c r="A15877" s="13"/>
    </row>
    <row r="15878">
      <c r="A15878" s="13"/>
    </row>
    <row r="15879">
      <c r="A15879" s="13"/>
    </row>
    <row r="15880">
      <c r="A15880" s="13"/>
    </row>
    <row r="15881">
      <c r="A15881" s="13"/>
    </row>
    <row r="15882">
      <c r="A15882" s="13"/>
    </row>
    <row r="15883">
      <c r="A15883" s="13"/>
    </row>
    <row r="15884">
      <c r="A15884" s="13"/>
    </row>
    <row r="15885">
      <c r="A15885" s="13"/>
    </row>
    <row r="15886">
      <c r="A15886" s="13"/>
    </row>
    <row r="15887">
      <c r="A15887" s="13"/>
    </row>
    <row r="15888">
      <c r="A15888" s="13"/>
    </row>
    <row r="15889">
      <c r="A15889" s="13"/>
    </row>
    <row r="15890">
      <c r="A15890" s="13"/>
    </row>
    <row r="15891">
      <c r="A15891" s="13"/>
    </row>
    <row r="15892">
      <c r="A15892" s="13"/>
    </row>
    <row r="15893">
      <c r="A15893" s="13"/>
    </row>
    <row r="15894">
      <c r="A15894" s="13"/>
    </row>
    <row r="15895">
      <c r="A15895" s="13"/>
    </row>
    <row r="15896">
      <c r="A15896" s="13"/>
    </row>
    <row r="15897">
      <c r="A15897" s="13"/>
    </row>
    <row r="15898">
      <c r="A15898" s="13"/>
    </row>
    <row r="15899">
      <c r="A15899" s="13"/>
    </row>
    <row r="15900">
      <c r="A15900" s="13"/>
    </row>
    <row r="15901">
      <c r="A15901" s="13"/>
    </row>
    <row r="15902">
      <c r="A15902" s="13"/>
    </row>
    <row r="15903">
      <c r="A15903" s="13"/>
    </row>
    <row r="15904">
      <c r="A15904" s="13"/>
    </row>
    <row r="15905">
      <c r="A15905" s="13"/>
    </row>
    <row r="15906">
      <c r="A15906" s="13"/>
    </row>
    <row r="15907">
      <c r="A15907" s="13"/>
    </row>
    <row r="15908">
      <c r="A15908" s="13"/>
    </row>
    <row r="15909">
      <c r="A15909" s="13"/>
    </row>
    <row r="15910">
      <c r="A15910" s="13"/>
    </row>
    <row r="15911">
      <c r="A15911" s="13"/>
    </row>
    <row r="15912">
      <c r="A15912" s="13"/>
    </row>
    <row r="15913">
      <c r="A15913" s="13"/>
    </row>
    <row r="15914">
      <c r="A15914" s="13"/>
    </row>
    <row r="15915">
      <c r="A15915" s="13"/>
    </row>
    <row r="15916">
      <c r="A15916" s="13"/>
    </row>
    <row r="15917">
      <c r="A15917" s="13"/>
    </row>
    <row r="15918">
      <c r="A15918" s="13"/>
    </row>
    <row r="15919">
      <c r="A15919" s="13"/>
    </row>
    <row r="15920">
      <c r="A15920" s="13"/>
    </row>
    <row r="15921">
      <c r="A15921" s="13"/>
    </row>
    <row r="15922">
      <c r="A15922" s="13"/>
    </row>
    <row r="15923">
      <c r="A15923" s="13"/>
    </row>
    <row r="15924">
      <c r="A15924" s="13"/>
    </row>
    <row r="15925">
      <c r="A15925" s="13"/>
    </row>
    <row r="15926">
      <c r="A15926" s="13"/>
    </row>
    <row r="15927">
      <c r="A15927" s="13"/>
    </row>
    <row r="15928">
      <c r="A15928" s="13"/>
    </row>
    <row r="15929">
      <c r="A15929" s="13"/>
    </row>
    <row r="15930">
      <c r="A15930" s="13"/>
    </row>
    <row r="15931">
      <c r="A15931" s="13"/>
    </row>
    <row r="15932">
      <c r="A15932" s="13"/>
    </row>
    <row r="15933">
      <c r="A15933" s="13"/>
    </row>
    <row r="15934">
      <c r="A15934" s="13"/>
    </row>
    <row r="15935">
      <c r="A15935" s="13"/>
    </row>
    <row r="15936">
      <c r="A15936" s="13"/>
    </row>
    <row r="15937">
      <c r="A15937" s="13"/>
    </row>
    <row r="15938">
      <c r="A15938" s="13"/>
    </row>
    <row r="15939">
      <c r="A15939" s="13"/>
    </row>
    <row r="15940">
      <c r="A15940" s="13"/>
    </row>
    <row r="15941">
      <c r="A15941" s="13"/>
    </row>
    <row r="15942">
      <c r="A15942" s="13"/>
    </row>
    <row r="15943">
      <c r="A15943" s="13"/>
    </row>
    <row r="15944">
      <c r="A15944" s="13"/>
    </row>
    <row r="15945">
      <c r="A15945" s="13"/>
    </row>
    <row r="15946">
      <c r="A15946" s="13"/>
    </row>
    <row r="15947">
      <c r="A15947" s="13"/>
    </row>
    <row r="15948">
      <c r="A15948" s="13"/>
    </row>
    <row r="15949">
      <c r="A15949" s="13"/>
    </row>
    <row r="15950">
      <c r="A15950" s="13"/>
    </row>
    <row r="15951">
      <c r="A15951" s="13"/>
    </row>
    <row r="15952">
      <c r="A15952" s="13"/>
    </row>
    <row r="15953">
      <c r="A15953" s="13"/>
    </row>
    <row r="15954">
      <c r="A15954" s="13"/>
    </row>
    <row r="15955">
      <c r="A15955" s="13"/>
    </row>
    <row r="15956">
      <c r="A15956" s="13"/>
    </row>
    <row r="15957">
      <c r="A15957" s="13"/>
    </row>
    <row r="15958">
      <c r="A15958" s="13"/>
    </row>
    <row r="15959">
      <c r="A15959" s="13"/>
    </row>
    <row r="15960">
      <c r="A15960" s="13"/>
    </row>
    <row r="15961">
      <c r="A15961" s="13"/>
    </row>
    <row r="15962">
      <c r="A15962" s="13"/>
    </row>
    <row r="15963">
      <c r="A15963" s="13"/>
    </row>
    <row r="15964">
      <c r="A15964" s="13"/>
    </row>
    <row r="15965">
      <c r="A15965" s="13"/>
    </row>
    <row r="15966">
      <c r="A15966" s="13"/>
    </row>
    <row r="15967">
      <c r="A15967" s="13"/>
    </row>
    <row r="15968">
      <c r="A15968" s="13"/>
    </row>
    <row r="15969">
      <c r="A15969" s="13"/>
    </row>
    <row r="15970">
      <c r="A15970" s="13"/>
    </row>
    <row r="15971">
      <c r="A15971" s="13"/>
    </row>
    <row r="15972">
      <c r="A15972" s="13"/>
    </row>
    <row r="15973">
      <c r="A15973" s="13"/>
    </row>
    <row r="15974">
      <c r="A15974" s="13"/>
    </row>
    <row r="15975">
      <c r="A15975" s="13"/>
    </row>
    <row r="15976">
      <c r="A15976" s="13"/>
    </row>
    <row r="15977">
      <c r="A15977" s="13"/>
    </row>
    <row r="15978">
      <c r="A15978" s="13"/>
    </row>
    <row r="15979">
      <c r="A15979" s="13"/>
    </row>
    <row r="15980">
      <c r="A15980" s="13"/>
    </row>
    <row r="15981">
      <c r="A15981" s="13"/>
    </row>
    <row r="15982">
      <c r="A15982" s="13"/>
    </row>
    <row r="15983">
      <c r="A15983" s="13"/>
    </row>
    <row r="15984">
      <c r="A15984" s="13"/>
    </row>
    <row r="15985">
      <c r="A15985" s="13"/>
    </row>
    <row r="15986">
      <c r="A15986" s="13"/>
    </row>
    <row r="15987">
      <c r="A15987" s="13"/>
    </row>
    <row r="15988">
      <c r="A15988" s="13"/>
    </row>
    <row r="15989">
      <c r="A15989" s="13"/>
    </row>
    <row r="15990">
      <c r="A15990" s="13"/>
    </row>
    <row r="15991">
      <c r="A15991" s="13"/>
    </row>
    <row r="15992">
      <c r="A15992" s="13"/>
    </row>
    <row r="15993">
      <c r="A15993" s="13"/>
    </row>
    <row r="15994">
      <c r="A15994" s="13"/>
    </row>
    <row r="15995">
      <c r="A15995" s="13"/>
    </row>
    <row r="15996">
      <c r="A15996" s="13"/>
    </row>
    <row r="15997">
      <c r="A15997" s="13"/>
    </row>
    <row r="15998">
      <c r="A15998" s="13"/>
    </row>
    <row r="15999">
      <c r="A15999" s="13"/>
    </row>
    <row r="16000">
      <c r="A16000" s="13"/>
    </row>
    <row r="16001">
      <c r="A16001" s="13"/>
    </row>
    <row r="16002">
      <c r="A16002" s="13"/>
    </row>
    <row r="16003">
      <c r="A16003" s="13"/>
    </row>
    <row r="16004">
      <c r="A16004" s="13"/>
    </row>
    <row r="16005">
      <c r="A16005" s="13"/>
    </row>
    <row r="16006">
      <c r="A16006" s="13"/>
    </row>
    <row r="16007">
      <c r="A16007" s="13"/>
    </row>
    <row r="16008">
      <c r="A16008" s="13"/>
    </row>
    <row r="16009">
      <c r="A16009" s="13"/>
    </row>
    <row r="16010">
      <c r="A16010" s="13"/>
    </row>
    <row r="16011">
      <c r="A16011" s="13"/>
    </row>
    <row r="16012">
      <c r="A16012" s="13"/>
    </row>
    <row r="16013">
      <c r="A16013" s="13"/>
    </row>
    <row r="16014">
      <c r="A16014" s="13"/>
    </row>
    <row r="16015">
      <c r="A16015" s="13"/>
    </row>
    <row r="16016">
      <c r="A16016" s="13"/>
    </row>
    <row r="16017">
      <c r="A16017" s="13"/>
    </row>
    <row r="16018">
      <c r="A16018" s="13"/>
    </row>
    <row r="16019">
      <c r="A16019" s="13"/>
    </row>
    <row r="16020">
      <c r="A16020" s="13"/>
    </row>
    <row r="16021">
      <c r="A16021" s="13"/>
    </row>
    <row r="16022">
      <c r="A16022" s="13"/>
    </row>
    <row r="16023">
      <c r="A16023" s="13"/>
    </row>
    <row r="16024">
      <c r="A16024" s="13"/>
    </row>
    <row r="16025">
      <c r="A16025" s="13"/>
    </row>
    <row r="16026">
      <c r="A16026" s="13"/>
    </row>
    <row r="16027">
      <c r="A16027" s="13"/>
    </row>
    <row r="16028">
      <c r="A16028" s="13"/>
    </row>
    <row r="16029">
      <c r="A16029" s="13"/>
    </row>
    <row r="16030">
      <c r="A16030" s="13"/>
    </row>
    <row r="16031">
      <c r="A16031" s="13"/>
    </row>
    <row r="16032">
      <c r="A16032" s="13"/>
    </row>
    <row r="16033">
      <c r="A16033" s="13"/>
    </row>
    <row r="16034">
      <c r="A16034" s="13"/>
    </row>
    <row r="16035">
      <c r="A16035" s="13"/>
    </row>
    <row r="16036">
      <c r="A16036" s="13"/>
    </row>
    <row r="16037">
      <c r="A16037" s="13"/>
    </row>
    <row r="16038">
      <c r="A16038" s="13"/>
    </row>
    <row r="16039">
      <c r="A16039" s="13"/>
    </row>
    <row r="16040">
      <c r="A16040" s="13"/>
    </row>
    <row r="16041">
      <c r="A16041" s="13"/>
    </row>
    <row r="16042">
      <c r="A16042" s="13"/>
    </row>
    <row r="16043">
      <c r="A16043" s="13"/>
    </row>
    <row r="16044">
      <c r="A16044" s="13"/>
    </row>
    <row r="16045">
      <c r="A16045" s="13"/>
    </row>
    <row r="16046">
      <c r="A16046" s="13"/>
    </row>
    <row r="16047">
      <c r="A16047" s="13"/>
    </row>
    <row r="16048">
      <c r="A16048" s="13"/>
    </row>
    <row r="16049">
      <c r="A16049" s="13"/>
    </row>
    <row r="16050">
      <c r="A16050" s="13"/>
    </row>
    <row r="16051">
      <c r="A16051" s="13"/>
    </row>
    <row r="16052">
      <c r="A16052" s="13"/>
    </row>
    <row r="16053">
      <c r="A16053" s="13"/>
    </row>
    <row r="16054">
      <c r="A16054" s="13"/>
    </row>
    <row r="16055">
      <c r="A16055" s="13"/>
    </row>
    <row r="16056">
      <c r="A16056" s="13"/>
    </row>
    <row r="16057">
      <c r="A16057" s="13"/>
    </row>
    <row r="16058">
      <c r="A16058" s="13"/>
    </row>
    <row r="16059">
      <c r="A16059" s="13"/>
    </row>
    <row r="16060">
      <c r="A16060" s="13"/>
    </row>
    <row r="16061">
      <c r="A16061" s="13"/>
    </row>
    <row r="16062">
      <c r="A16062" s="13"/>
    </row>
    <row r="16063">
      <c r="A16063" s="13"/>
    </row>
    <row r="16064">
      <c r="A16064" s="13"/>
    </row>
    <row r="16065">
      <c r="A16065" s="13"/>
    </row>
    <row r="16066">
      <c r="A16066" s="13"/>
    </row>
    <row r="16067">
      <c r="A16067" s="13"/>
    </row>
    <row r="16068">
      <c r="A16068" s="13"/>
    </row>
    <row r="16069">
      <c r="A16069" s="13"/>
    </row>
    <row r="16070">
      <c r="A16070" s="13"/>
    </row>
    <row r="16071">
      <c r="A16071" s="13"/>
    </row>
    <row r="16072">
      <c r="A16072" s="13"/>
    </row>
    <row r="16073">
      <c r="A16073" s="13"/>
    </row>
    <row r="16074">
      <c r="A16074" s="13"/>
    </row>
    <row r="16075">
      <c r="A16075" s="13"/>
    </row>
    <row r="16076">
      <c r="A16076" s="13"/>
    </row>
    <row r="16077">
      <c r="A16077" s="13"/>
    </row>
    <row r="16078">
      <c r="A16078" s="13"/>
    </row>
    <row r="16079">
      <c r="A16079" s="13"/>
    </row>
    <row r="16080">
      <c r="A16080" s="13"/>
    </row>
    <row r="16081">
      <c r="A16081" s="13"/>
    </row>
    <row r="16082">
      <c r="A16082" s="13"/>
    </row>
    <row r="16083">
      <c r="A16083" s="13"/>
    </row>
    <row r="16084">
      <c r="A16084" s="13"/>
    </row>
    <row r="16085">
      <c r="A16085" s="13"/>
    </row>
    <row r="16086">
      <c r="A16086" s="13"/>
    </row>
    <row r="16087">
      <c r="A16087" s="13"/>
    </row>
    <row r="16088">
      <c r="A16088" s="13"/>
    </row>
    <row r="16089">
      <c r="A16089" s="13"/>
    </row>
    <row r="16090">
      <c r="A16090" s="13"/>
    </row>
    <row r="16091">
      <c r="A16091" s="13"/>
    </row>
    <row r="16092">
      <c r="A16092" s="13"/>
    </row>
    <row r="16093">
      <c r="A16093" s="13"/>
    </row>
    <row r="16094">
      <c r="A16094" s="13"/>
    </row>
    <row r="16095">
      <c r="A16095" s="13"/>
    </row>
    <row r="16096">
      <c r="A16096" s="13"/>
    </row>
    <row r="16097">
      <c r="A16097" s="13"/>
    </row>
    <row r="16098">
      <c r="A16098" s="13"/>
    </row>
    <row r="16099">
      <c r="A16099" s="13"/>
    </row>
    <row r="16100">
      <c r="A16100" s="13"/>
    </row>
    <row r="16101">
      <c r="A16101" s="13"/>
    </row>
    <row r="16102">
      <c r="A16102" s="13"/>
    </row>
    <row r="16103">
      <c r="A16103" s="13"/>
    </row>
    <row r="16104">
      <c r="A16104" s="13"/>
    </row>
    <row r="16105">
      <c r="A16105" s="13"/>
    </row>
    <row r="16106">
      <c r="A16106" s="13"/>
    </row>
    <row r="16107">
      <c r="A16107" s="13"/>
    </row>
    <row r="16108">
      <c r="A16108" s="13"/>
    </row>
    <row r="16109">
      <c r="A16109" s="13"/>
    </row>
    <row r="16110">
      <c r="A16110" s="13"/>
    </row>
    <row r="16111">
      <c r="A16111" s="13"/>
    </row>
    <row r="16112">
      <c r="A16112" s="13"/>
    </row>
    <row r="16113">
      <c r="A16113" s="13"/>
    </row>
    <row r="16114">
      <c r="A16114" s="13"/>
    </row>
    <row r="16115">
      <c r="A16115" s="13"/>
    </row>
    <row r="16116">
      <c r="A16116" s="13"/>
    </row>
    <row r="16117">
      <c r="A16117" s="13"/>
    </row>
    <row r="16118">
      <c r="A16118" s="13"/>
    </row>
    <row r="16119">
      <c r="A16119" s="13"/>
    </row>
    <row r="16120">
      <c r="A16120" s="13"/>
    </row>
    <row r="16121">
      <c r="A16121" s="13"/>
    </row>
    <row r="16122">
      <c r="A16122" s="13"/>
    </row>
    <row r="16123">
      <c r="A16123" s="13"/>
    </row>
    <row r="16124">
      <c r="A16124" s="13"/>
    </row>
    <row r="16125">
      <c r="A16125" s="13"/>
    </row>
    <row r="16126">
      <c r="A16126" s="13"/>
    </row>
    <row r="16127">
      <c r="A16127" s="13"/>
    </row>
    <row r="16128">
      <c r="A16128" s="13"/>
    </row>
    <row r="16129">
      <c r="A16129" s="13"/>
    </row>
    <row r="16130">
      <c r="A16130" s="13"/>
    </row>
    <row r="16131">
      <c r="A16131" s="13"/>
    </row>
    <row r="16132">
      <c r="A16132" s="13"/>
    </row>
    <row r="16133">
      <c r="A16133" s="13"/>
    </row>
    <row r="16134">
      <c r="A16134" s="13"/>
    </row>
    <row r="16135">
      <c r="A16135" s="13"/>
    </row>
    <row r="16136">
      <c r="A16136" s="13"/>
    </row>
    <row r="16137">
      <c r="A16137" s="13"/>
    </row>
    <row r="16138">
      <c r="A16138" s="13"/>
    </row>
    <row r="16139">
      <c r="A16139" s="13"/>
    </row>
    <row r="16140">
      <c r="A16140" s="13"/>
    </row>
    <row r="16141">
      <c r="A16141" s="13"/>
    </row>
    <row r="16142">
      <c r="A16142" s="13"/>
    </row>
    <row r="16143">
      <c r="A16143" s="13"/>
    </row>
    <row r="16144">
      <c r="A16144" s="13"/>
    </row>
    <row r="16145">
      <c r="A16145" s="13"/>
    </row>
    <row r="16146">
      <c r="A16146" s="13"/>
    </row>
    <row r="16147">
      <c r="A16147" s="13"/>
    </row>
    <row r="16148">
      <c r="A16148" s="13"/>
    </row>
    <row r="16149">
      <c r="A16149" s="13"/>
    </row>
    <row r="16150">
      <c r="A16150" s="13"/>
    </row>
    <row r="16151">
      <c r="A16151" s="13"/>
    </row>
    <row r="16152">
      <c r="A16152" s="13"/>
    </row>
    <row r="16153">
      <c r="A16153" s="13"/>
    </row>
    <row r="16154">
      <c r="A16154" s="13"/>
    </row>
    <row r="16155">
      <c r="A16155" s="13"/>
    </row>
    <row r="16156">
      <c r="A16156" s="13"/>
    </row>
    <row r="16157">
      <c r="A16157" s="13"/>
    </row>
    <row r="16158">
      <c r="A16158" s="13"/>
    </row>
    <row r="16159">
      <c r="A16159" s="13"/>
    </row>
    <row r="16160">
      <c r="A16160" s="13"/>
    </row>
    <row r="16161">
      <c r="A16161" s="13"/>
    </row>
    <row r="16162">
      <c r="A16162" s="13"/>
    </row>
    <row r="16163">
      <c r="A16163" s="13"/>
    </row>
    <row r="16164">
      <c r="A16164" s="13"/>
    </row>
    <row r="16165">
      <c r="A16165" s="13"/>
    </row>
    <row r="16166">
      <c r="A16166" s="13"/>
    </row>
    <row r="16167">
      <c r="A16167" s="13"/>
    </row>
    <row r="16168">
      <c r="A16168" s="13"/>
    </row>
    <row r="16169">
      <c r="A16169" s="13"/>
    </row>
    <row r="16170">
      <c r="A16170" s="13"/>
    </row>
    <row r="16171">
      <c r="A16171" s="13"/>
    </row>
    <row r="16172">
      <c r="A16172" s="13"/>
    </row>
    <row r="16173">
      <c r="A16173" s="13"/>
    </row>
    <row r="16174">
      <c r="A16174" s="13"/>
    </row>
    <row r="16175">
      <c r="A16175" s="13"/>
    </row>
    <row r="16176">
      <c r="A16176" s="13"/>
    </row>
    <row r="16177">
      <c r="A16177" s="13"/>
    </row>
    <row r="16178">
      <c r="A16178" s="13"/>
    </row>
    <row r="16179">
      <c r="A16179" s="13"/>
    </row>
    <row r="16180">
      <c r="A16180" s="13"/>
    </row>
    <row r="16181">
      <c r="A16181" s="13"/>
    </row>
    <row r="16182">
      <c r="A16182" s="13"/>
    </row>
    <row r="16183">
      <c r="A16183" s="13"/>
    </row>
    <row r="16184">
      <c r="A16184" s="13"/>
    </row>
    <row r="16185">
      <c r="A16185" s="13"/>
    </row>
    <row r="16186">
      <c r="A16186" s="13"/>
    </row>
    <row r="16187">
      <c r="A16187" s="13"/>
    </row>
    <row r="16188">
      <c r="A16188" s="13"/>
    </row>
    <row r="16189">
      <c r="A16189" s="13"/>
    </row>
    <row r="16190">
      <c r="A16190" s="13"/>
    </row>
    <row r="16191">
      <c r="A16191" s="13"/>
    </row>
    <row r="16192">
      <c r="A16192" s="13"/>
    </row>
    <row r="16193">
      <c r="A16193" s="13"/>
    </row>
    <row r="16194">
      <c r="A16194" s="13"/>
    </row>
    <row r="16195">
      <c r="A16195" s="13"/>
    </row>
    <row r="16196">
      <c r="A16196" s="13"/>
    </row>
    <row r="16197">
      <c r="A16197" s="13"/>
    </row>
    <row r="16198">
      <c r="A16198" s="13"/>
    </row>
    <row r="16199">
      <c r="A16199" s="13"/>
    </row>
    <row r="16200">
      <c r="A16200" s="13"/>
    </row>
    <row r="16201">
      <c r="A16201" s="13"/>
    </row>
    <row r="16202">
      <c r="A16202" s="13"/>
    </row>
    <row r="16203">
      <c r="A16203" s="13"/>
    </row>
    <row r="16204">
      <c r="A16204" s="13"/>
    </row>
    <row r="16205">
      <c r="A16205" s="13"/>
    </row>
    <row r="16206">
      <c r="A16206" s="13"/>
    </row>
    <row r="16207">
      <c r="A16207" s="13"/>
    </row>
    <row r="16208">
      <c r="A16208" s="13"/>
    </row>
    <row r="16209">
      <c r="A16209" s="13"/>
    </row>
    <row r="16210">
      <c r="A16210" s="13"/>
    </row>
    <row r="16211">
      <c r="A16211" s="13"/>
    </row>
    <row r="16212">
      <c r="A16212" s="13"/>
    </row>
    <row r="16213">
      <c r="A16213" s="13"/>
    </row>
    <row r="16214">
      <c r="A16214" s="13"/>
    </row>
    <row r="16215">
      <c r="A16215" s="13"/>
    </row>
    <row r="16216">
      <c r="A16216" s="13"/>
    </row>
    <row r="16217">
      <c r="A16217" s="13"/>
    </row>
    <row r="16218">
      <c r="A16218" s="13"/>
    </row>
    <row r="16219">
      <c r="A16219" s="13"/>
    </row>
    <row r="16220">
      <c r="A16220" s="13"/>
    </row>
    <row r="16221">
      <c r="A16221" s="13"/>
    </row>
    <row r="16222">
      <c r="A16222" s="13"/>
    </row>
    <row r="16223">
      <c r="A16223" s="13"/>
    </row>
    <row r="16224">
      <c r="A16224" s="13"/>
    </row>
    <row r="16225">
      <c r="A16225" s="13"/>
    </row>
    <row r="16226">
      <c r="A16226" s="13"/>
    </row>
    <row r="16227">
      <c r="A16227" s="13"/>
    </row>
    <row r="16228">
      <c r="A16228" s="13"/>
    </row>
    <row r="16229">
      <c r="A16229" s="13"/>
    </row>
    <row r="16230">
      <c r="A16230" s="13"/>
    </row>
    <row r="16231">
      <c r="A16231" s="13"/>
    </row>
    <row r="16232">
      <c r="A16232" s="13"/>
    </row>
    <row r="16233">
      <c r="A16233" s="13"/>
    </row>
    <row r="16234">
      <c r="A16234" s="13"/>
    </row>
    <row r="16235">
      <c r="A16235" s="13"/>
    </row>
    <row r="16236">
      <c r="A16236" s="13"/>
    </row>
    <row r="16237">
      <c r="A16237" s="13"/>
    </row>
    <row r="16238">
      <c r="A16238" s="13"/>
    </row>
    <row r="16239">
      <c r="A16239" s="13"/>
    </row>
    <row r="16240">
      <c r="A16240" s="13"/>
    </row>
    <row r="16241">
      <c r="A16241" s="13"/>
    </row>
    <row r="16242">
      <c r="A16242" s="13"/>
    </row>
    <row r="16243">
      <c r="A16243" s="13"/>
    </row>
    <row r="16244">
      <c r="A16244" s="13"/>
    </row>
    <row r="16245">
      <c r="A16245" s="13"/>
    </row>
    <row r="16246">
      <c r="A16246" s="13"/>
    </row>
    <row r="16247">
      <c r="A16247" s="13"/>
    </row>
    <row r="16248">
      <c r="A16248" s="13"/>
    </row>
    <row r="16249">
      <c r="A16249" s="13"/>
    </row>
    <row r="16250">
      <c r="A16250" s="13"/>
    </row>
    <row r="16251">
      <c r="A16251" s="13"/>
    </row>
    <row r="16252">
      <c r="A16252" s="13"/>
    </row>
    <row r="16253">
      <c r="A16253" s="13"/>
    </row>
    <row r="16254">
      <c r="A16254" s="13"/>
    </row>
    <row r="16255">
      <c r="A16255" s="13"/>
    </row>
    <row r="16256">
      <c r="A16256" s="13"/>
    </row>
    <row r="16257">
      <c r="A16257" s="13"/>
    </row>
    <row r="16258">
      <c r="A16258" s="13"/>
    </row>
    <row r="16259">
      <c r="A16259" s="13"/>
    </row>
    <row r="16260">
      <c r="A16260" s="13"/>
    </row>
    <row r="16261">
      <c r="A16261" s="13"/>
    </row>
    <row r="16262">
      <c r="A16262" s="13"/>
    </row>
    <row r="16263">
      <c r="A16263" s="13"/>
    </row>
    <row r="16264">
      <c r="A16264" s="13"/>
    </row>
    <row r="16265">
      <c r="A16265" s="13"/>
    </row>
    <row r="16266">
      <c r="A16266" s="13"/>
    </row>
    <row r="16267">
      <c r="A16267" s="13"/>
    </row>
    <row r="16268">
      <c r="A16268" s="13"/>
    </row>
    <row r="16269">
      <c r="A16269" s="13"/>
    </row>
    <row r="16270">
      <c r="A16270" s="13"/>
    </row>
    <row r="16271">
      <c r="A16271" s="13"/>
    </row>
    <row r="16272">
      <c r="A16272" s="13"/>
    </row>
    <row r="16273">
      <c r="A16273" s="13"/>
    </row>
    <row r="16274">
      <c r="A16274" s="13"/>
    </row>
    <row r="16275">
      <c r="A16275" s="13"/>
    </row>
    <row r="16276">
      <c r="A16276" s="13"/>
    </row>
    <row r="16277">
      <c r="A16277" s="13"/>
    </row>
    <row r="16278">
      <c r="A16278" s="13"/>
    </row>
    <row r="16279">
      <c r="A16279" s="13"/>
    </row>
    <row r="16280">
      <c r="A16280" s="13"/>
    </row>
    <row r="16281">
      <c r="A16281" s="13"/>
    </row>
    <row r="16282">
      <c r="A16282" s="13"/>
    </row>
    <row r="16283">
      <c r="A16283" s="13"/>
    </row>
    <row r="16284">
      <c r="A16284" s="13"/>
    </row>
    <row r="16285">
      <c r="A16285" s="13"/>
    </row>
    <row r="16286">
      <c r="A16286" s="13"/>
    </row>
    <row r="16287">
      <c r="A16287" s="13"/>
    </row>
    <row r="16288">
      <c r="A16288" s="13"/>
    </row>
    <row r="16289">
      <c r="A16289" s="13"/>
    </row>
    <row r="16290">
      <c r="A16290" s="13"/>
    </row>
    <row r="16291">
      <c r="A16291" s="13"/>
    </row>
    <row r="16292">
      <c r="A16292" s="13"/>
    </row>
    <row r="16293">
      <c r="A16293" s="13"/>
    </row>
    <row r="16294">
      <c r="A16294" s="13"/>
    </row>
    <row r="16295">
      <c r="A16295" s="13"/>
    </row>
    <row r="16296">
      <c r="A16296" s="13"/>
    </row>
    <row r="16297">
      <c r="A16297" s="13"/>
    </row>
    <row r="16298">
      <c r="A16298" s="13"/>
    </row>
    <row r="16299">
      <c r="A16299" s="13"/>
    </row>
    <row r="16300">
      <c r="A16300" s="13"/>
    </row>
    <row r="16301">
      <c r="A16301" s="13"/>
    </row>
    <row r="16302">
      <c r="A16302" s="13"/>
    </row>
    <row r="16303">
      <c r="A16303" s="13"/>
    </row>
    <row r="16304">
      <c r="A16304" s="13"/>
    </row>
    <row r="16305">
      <c r="A16305" s="13"/>
    </row>
    <row r="16306">
      <c r="A16306" s="13"/>
    </row>
    <row r="16307">
      <c r="A16307" s="13"/>
    </row>
    <row r="16308">
      <c r="A16308" s="13"/>
    </row>
    <row r="16309">
      <c r="A16309" s="13"/>
    </row>
    <row r="16310">
      <c r="A16310" s="13"/>
    </row>
    <row r="16311">
      <c r="A16311" s="13"/>
    </row>
    <row r="16312">
      <c r="A16312" s="13"/>
    </row>
    <row r="16313">
      <c r="A16313" s="13"/>
    </row>
    <row r="16314">
      <c r="A16314" s="13"/>
    </row>
    <row r="16315">
      <c r="A16315" s="13"/>
    </row>
    <row r="16316">
      <c r="A16316" s="13"/>
    </row>
    <row r="16317">
      <c r="A16317" s="13"/>
    </row>
    <row r="16318">
      <c r="A16318" s="13"/>
    </row>
    <row r="16319">
      <c r="A16319" s="13"/>
    </row>
    <row r="16320">
      <c r="A16320" s="13"/>
    </row>
    <row r="16321">
      <c r="A16321" s="13"/>
    </row>
    <row r="16322">
      <c r="A16322" s="13"/>
    </row>
    <row r="16323">
      <c r="A16323" s="13"/>
    </row>
    <row r="16324">
      <c r="A16324" s="13"/>
    </row>
    <row r="16325">
      <c r="A16325" s="13"/>
    </row>
    <row r="16326">
      <c r="A16326" s="13"/>
    </row>
    <row r="16327">
      <c r="A16327" s="13"/>
    </row>
    <row r="16328">
      <c r="A16328" s="13"/>
    </row>
    <row r="16329">
      <c r="A16329" s="13"/>
    </row>
    <row r="16330">
      <c r="A16330" s="13"/>
    </row>
    <row r="16331">
      <c r="A16331" s="13"/>
    </row>
    <row r="16332">
      <c r="A16332" s="13"/>
    </row>
    <row r="16333">
      <c r="A16333" s="13"/>
    </row>
    <row r="16334">
      <c r="A16334" s="13"/>
    </row>
    <row r="16335">
      <c r="A16335" s="13"/>
    </row>
    <row r="16336">
      <c r="A16336" s="13"/>
    </row>
    <row r="16337">
      <c r="A16337" s="13"/>
    </row>
    <row r="16338">
      <c r="A16338" s="13"/>
    </row>
    <row r="16339">
      <c r="A16339" s="13"/>
    </row>
    <row r="16340">
      <c r="A16340" s="13"/>
    </row>
    <row r="16341">
      <c r="A16341" s="13"/>
    </row>
    <row r="16342">
      <c r="A16342" s="13"/>
    </row>
    <row r="16343">
      <c r="A16343" s="13"/>
    </row>
    <row r="16344">
      <c r="A16344" s="13"/>
    </row>
    <row r="16345">
      <c r="A16345" s="13"/>
    </row>
    <row r="16346">
      <c r="A16346" s="13"/>
    </row>
    <row r="16347">
      <c r="A16347" s="13"/>
    </row>
    <row r="16348">
      <c r="A16348" s="13"/>
    </row>
    <row r="16349">
      <c r="A16349" s="13"/>
    </row>
    <row r="16350">
      <c r="A16350" s="13"/>
    </row>
    <row r="16351">
      <c r="A16351" s="13"/>
    </row>
    <row r="16352">
      <c r="A16352" s="13"/>
    </row>
    <row r="16353">
      <c r="A16353" s="13"/>
    </row>
    <row r="16354">
      <c r="A16354" s="13"/>
    </row>
    <row r="16355">
      <c r="A16355" s="13"/>
    </row>
    <row r="16356">
      <c r="A16356" s="13"/>
    </row>
    <row r="16357">
      <c r="A16357" s="13"/>
    </row>
    <row r="16358">
      <c r="A16358" s="13"/>
    </row>
    <row r="16359">
      <c r="A16359" s="13"/>
    </row>
    <row r="16360">
      <c r="A16360" s="13"/>
    </row>
    <row r="16361">
      <c r="A16361" s="13"/>
    </row>
    <row r="16362">
      <c r="A16362" s="13"/>
    </row>
    <row r="16363">
      <c r="A16363" s="13"/>
    </row>
    <row r="16364">
      <c r="A16364" s="13"/>
    </row>
    <row r="16365">
      <c r="A16365" s="13"/>
    </row>
    <row r="16366">
      <c r="A16366" s="13"/>
    </row>
    <row r="16367">
      <c r="A16367" s="13"/>
    </row>
    <row r="16368">
      <c r="A16368" s="13"/>
    </row>
    <row r="16369">
      <c r="A16369" s="13"/>
    </row>
    <row r="16370">
      <c r="A16370" s="13"/>
    </row>
    <row r="16371">
      <c r="A16371" s="13"/>
    </row>
    <row r="16372">
      <c r="A16372" s="13"/>
    </row>
    <row r="16373">
      <c r="A16373" s="13"/>
    </row>
    <row r="16374">
      <c r="A16374" s="13"/>
    </row>
    <row r="16375">
      <c r="A16375" s="13"/>
    </row>
    <row r="16376">
      <c r="A16376" s="13"/>
    </row>
    <row r="16377">
      <c r="A16377" s="13"/>
    </row>
    <row r="16378">
      <c r="A16378" s="13"/>
    </row>
    <row r="16379">
      <c r="A16379" s="13"/>
    </row>
    <row r="16380">
      <c r="A16380" s="13"/>
    </row>
    <row r="16381">
      <c r="A16381" s="13"/>
    </row>
    <row r="16382">
      <c r="A16382" s="13"/>
    </row>
    <row r="16383">
      <c r="A16383" s="13"/>
    </row>
    <row r="16384">
      <c r="A16384" s="13"/>
    </row>
    <row r="16385">
      <c r="A16385" s="13"/>
    </row>
    <row r="16386">
      <c r="A16386" s="13"/>
    </row>
    <row r="16387">
      <c r="A16387" s="13"/>
    </row>
    <row r="16388">
      <c r="A16388" s="13"/>
    </row>
    <row r="16389">
      <c r="A16389" s="13"/>
    </row>
    <row r="16390">
      <c r="A16390" s="13"/>
    </row>
    <row r="16391">
      <c r="A16391" s="13"/>
    </row>
    <row r="16392">
      <c r="A16392" s="13"/>
    </row>
    <row r="16393">
      <c r="A16393" s="13"/>
    </row>
    <row r="16394">
      <c r="A16394" s="13"/>
    </row>
    <row r="16395">
      <c r="A16395" s="13"/>
    </row>
    <row r="16396">
      <c r="A16396" s="13"/>
    </row>
    <row r="16397">
      <c r="A16397" s="13"/>
    </row>
    <row r="16398">
      <c r="A16398" s="13"/>
    </row>
    <row r="16399">
      <c r="A16399" s="13"/>
    </row>
    <row r="16400">
      <c r="A16400" s="13"/>
    </row>
    <row r="16401">
      <c r="A16401" s="13"/>
    </row>
    <row r="16402">
      <c r="A16402" s="13"/>
    </row>
    <row r="16403">
      <c r="A16403" s="13"/>
    </row>
    <row r="16404">
      <c r="A16404" s="13"/>
    </row>
    <row r="16405">
      <c r="A16405" s="13"/>
    </row>
    <row r="16406">
      <c r="A16406" s="13"/>
    </row>
    <row r="16407">
      <c r="A16407" s="13"/>
    </row>
    <row r="16408">
      <c r="A16408" s="13"/>
    </row>
    <row r="16409">
      <c r="A16409" s="13"/>
    </row>
    <row r="16410">
      <c r="A16410" s="13"/>
    </row>
    <row r="16411">
      <c r="A16411" s="13"/>
    </row>
    <row r="16412">
      <c r="A16412" s="13"/>
    </row>
    <row r="16413">
      <c r="A16413" s="13"/>
    </row>
    <row r="16414">
      <c r="A16414" s="13"/>
    </row>
    <row r="16415">
      <c r="A16415" s="13"/>
    </row>
    <row r="16416">
      <c r="A16416" s="13"/>
    </row>
    <row r="16417">
      <c r="A16417" s="13"/>
    </row>
    <row r="16418">
      <c r="A16418" s="13"/>
    </row>
    <row r="16419">
      <c r="A16419" s="13"/>
    </row>
    <row r="16420">
      <c r="A16420" s="13"/>
    </row>
    <row r="16421">
      <c r="A16421" s="13"/>
    </row>
    <row r="16422">
      <c r="A16422" s="13"/>
    </row>
    <row r="16423">
      <c r="A16423" s="13"/>
    </row>
    <row r="16424">
      <c r="A16424" s="13"/>
    </row>
    <row r="16425">
      <c r="A16425" s="13"/>
    </row>
    <row r="16426">
      <c r="A16426" s="13"/>
    </row>
    <row r="16427">
      <c r="A16427" s="13"/>
    </row>
    <row r="16428">
      <c r="A16428" s="13"/>
    </row>
    <row r="16429">
      <c r="A16429" s="13"/>
    </row>
    <row r="16430">
      <c r="A16430" s="13"/>
    </row>
    <row r="16431">
      <c r="A16431" s="13"/>
    </row>
    <row r="16432">
      <c r="A16432" s="13"/>
    </row>
    <row r="16433">
      <c r="A16433" s="13"/>
    </row>
    <row r="16434">
      <c r="A16434" s="13"/>
    </row>
    <row r="16435">
      <c r="A16435" s="13"/>
    </row>
    <row r="16436">
      <c r="A16436" s="13"/>
    </row>
    <row r="16437">
      <c r="A16437" s="13"/>
    </row>
    <row r="16438">
      <c r="A16438" s="13"/>
    </row>
    <row r="16439">
      <c r="A16439" s="13"/>
    </row>
    <row r="16440">
      <c r="A16440" s="13"/>
    </row>
    <row r="16441">
      <c r="A16441" s="13"/>
    </row>
    <row r="16442">
      <c r="A16442" s="13"/>
    </row>
    <row r="16443">
      <c r="A16443" s="13"/>
    </row>
    <row r="16444">
      <c r="A16444" s="13"/>
    </row>
    <row r="16445">
      <c r="A16445" s="13"/>
    </row>
    <row r="16446">
      <c r="A16446" s="13"/>
    </row>
    <row r="16447">
      <c r="A16447" s="13"/>
    </row>
    <row r="16448">
      <c r="A16448" s="13"/>
    </row>
    <row r="16449">
      <c r="A16449" s="13"/>
    </row>
    <row r="16450">
      <c r="A16450" s="13"/>
    </row>
    <row r="16451">
      <c r="A16451" s="13"/>
    </row>
    <row r="16452">
      <c r="A16452" s="13"/>
    </row>
    <row r="16453">
      <c r="A16453" s="13"/>
    </row>
    <row r="16454">
      <c r="A16454" s="13"/>
    </row>
    <row r="16455">
      <c r="A16455" s="13"/>
    </row>
    <row r="16456">
      <c r="A16456" s="13"/>
    </row>
    <row r="16457">
      <c r="A16457" s="13"/>
    </row>
    <row r="16458">
      <c r="A16458" s="13"/>
    </row>
    <row r="16459">
      <c r="A16459" s="13"/>
    </row>
    <row r="16460">
      <c r="A16460" s="13"/>
    </row>
    <row r="16461">
      <c r="A16461" s="13"/>
    </row>
    <row r="16462">
      <c r="A16462" s="13"/>
    </row>
    <row r="16463">
      <c r="A16463" s="13"/>
    </row>
    <row r="16464">
      <c r="A16464" s="13"/>
    </row>
    <row r="16465">
      <c r="A16465" s="13"/>
    </row>
    <row r="16466">
      <c r="A16466" s="13"/>
    </row>
    <row r="16467">
      <c r="A16467" s="13"/>
    </row>
    <row r="16468">
      <c r="A16468" s="13"/>
    </row>
    <row r="16469">
      <c r="A16469" s="13"/>
    </row>
    <row r="16470">
      <c r="A16470" s="13"/>
    </row>
    <row r="16471">
      <c r="A16471" s="13"/>
    </row>
    <row r="16472">
      <c r="A16472" s="13"/>
    </row>
    <row r="16473">
      <c r="A16473" s="13"/>
    </row>
    <row r="16474">
      <c r="A16474" s="13"/>
    </row>
    <row r="16475">
      <c r="A16475" s="13"/>
    </row>
    <row r="16476">
      <c r="A16476" s="13"/>
    </row>
    <row r="16477">
      <c r="A16477" s="13"/>
    </row>
    <row r="16478">
      <c r="A16478" s="13"/>
    </row>
    <row r="16479">
      <c r="A16479" s="13"/>
    </row>
    <row r="16480">
      <c r="A16480" s="13"/>
    </row>
    <row r="16481">
      <c r="A16481" s="13"/>
    </row>
    <row r="16482">
      <c r="A16482" s="13"/>
    </row>
    <row r="16483">
      <c r="A16483" s="13"/>
    </row>
    <row r="16484">
      <c r="A16484" s="13"/>
    </row>
    <row r="16485">
      <c r="A16485" s="13"/>
    </row>
    <row r="16486">
      <c r="A16486" s="13"/>
    </row>
    <row r="16487">
      <c r="A16487" s="13"/>
    </row>
    <row r="16488">
      <c r="A16488" s="13"/>
    </row>
    <row r="16489">
      <c r="A16489" s="13"/>
    </row>
    <row r="16490">
      <c r="A16490" s="13"/>
    </row>
    <row r="16491">
      <c r="A16491" s="13"/>
    </row>
    <row r="16492">
      <c r="A16492" s="13"/>
    </row>
    <row r="16493">
      <c r="A16493" s="13"/>
    </row>
    <row r="16494">
      <c r="A16494" s="13"/>
    </row>
    <row r="16495">
      <c r="A16495" s="13"/>
    </row>
    <row r="16496">
      <c r="A16496" s="13"/>
    </row>
    <row r="16497">
      <c r="A16497" s="13"/>
    </row>
    <row r="16498">
      <c r="A16498" s="13"/>
    </row>
    <row r="16499">
      <c r="A16499" s="13"/>
    </row>
    <row r="16500">
      <c r="A16500" s="13"/>
    </row>
    <row r="16501">
      <c r="A16501" s="13"/>
    </row>
    <row r="16502">
      <c r="A16502" s="13"/>
    </row>
    <row r="16503">
      <c r="A16503" s="13"/>
    </row>
    <row r="16504">
      <c r="A16504" s="13"/>
    </row>
    <row r="16505">
      <c r="A16505" s="13"/>
    </row>
    <row r="16506">
      <c r="A16506" s="13"/>
    </row>
    <row r="16507">
      <c r="A16507" s="13"/>
    </row>
    <row r="16508">
      <c r="A16508" s="13"/>
    </row>
    <row r="16509">
      <c r="A16509" s="13"/>
    </row>
    <row r="16510">
      <c r="A16510" s="13"/>
    </row>
    <row r="16511">
      <c r="A16511" s="13"/>
    </row>
    <row r="16512">
      <c r="A16512" s="13"/>
    </row>
    <row r="16513">
      <c r="A16513" s="13"/>
    </row>
    <row r="16514">
      <c r="A16514" s="13"/>
    </row>
    <row r="16515">
      <c r="A16515" s="13"/>
    </row>
    <row r="16516">
      <c r="A16516" s="13"/>
    </row>
    <row r="16517">
      <c r="A16517" s="13"/>
    </row>
    <row r="16518">
      <c r="A16518" s="13"/>
    </row>
    <row r="16519">
      <c r="A16519" s="13"/>
    </row>
    <row r="16520">
      <c r="A16520" s="13"/>
    </row>
    <row r="16521">
      <c r="A16521" s="13"/>
    </row>
    <row r="16522">
      <c r="A16522" s="13"/>
    </row>
    <row r="16523">
      <c r="A16523" s="13"/>
    </row>
    <row r="16524">
      <c r="A16524" s="13"/>
    </row>
    <row r="16525">
      <c r="A16525" s="13"/>
    </row>
    <row r="16526">
      <c r="A16526" s="13"/>
    </row>
    <row r="16527">
      <c r="A16527" s="13"/>
    </row>
    <row r="16528">
      <c r="A16528" s="13"/>
    </row>
    <row r="16529">
      <c r="A16529" s="13"/>
    </row>
    <row r="16530">
      <c r="A16530" s="13"/>
    </row>
    <row r="16531">
      <c r="A16531" s="13"/>
    </row>
    <row r="16532">
      <c r="A16532" s="13"/>
    </row>
    <row r="16533">
      <c r="A16533" s="13"/>
    </row>
    <row r="16534">
      <c r="A16534" s="13"/>
    </row>
    <row r="16535">
      <c r="A16535" s="13"/>
    </row>
    <row r="16536">
      <c r="A16536" s="13"/>
    </row>
    <row r="16537">
      <c r="A16537" s="13"/>
    </row>
    <row r="16538">
      <c r="A16538" s="13"/>
    </row>
    <row r="16539">
      <c r="A16539" s="13"/>
    </row>
    <row r="16540">
      <c r="A16540" s="13"/>
    </row>
    <row r="16541">
      <c r="A16541" s="13"/>
    </row>
    <row r="16542">
      <c r="A16542" s="13"/>
    </row>
    <row r="16543">
      <c r="A16543" s="13"/>
    </row>
    <row r="16544">
      <c r="A16544" s="13"/>
    </row>
    <row r="16545">
      <c r="A16545" s="13"/>
    </row>
    <row r="16546">
      <c r="A16546" s="13"/>
    </row>
    <row r="16547">
      <c r="A16547" s="13"/>
    </row>
    <row r="16548">
      <c r="A16548" s="13"/>
    </row>
    <row r="16549">
      <c r="A16549" s="13"/>
    </row>
    <row r="16550">
      <c r="A16550" s="13"/>
    </row>
    <row r="16551">
      <c r="A16551" s="13"/>
    </row>
    <row r="16552">
      <c r="A16552" s="13"/>
    </row>
    <row r="16553">
      <c r="A16553" s="13"/>
    </row>
    <row r="16554">
      <c r="A16554" s="13"/>
    </row>
    <row r="16555">
      <c r="A16555" s="13"/>
    </row>
    <row r="16556">
      <c r="A16556" s="13"/>
    </row>
    <row r="16557">
      <c r="A16557" s="13"/>
    </row>
    <row r="16558">
      <c r="A16558" s="13"/>
    </row>
    <row r="16559">
      <c r="A16559" s="13"/>
    </row>
    <row r="16560">
      <c r="A16560" s="13"/>
    </row>
    <row r="16561">
      <c r="A16561" s="13"/>
    </row>
    <row r="16562">
      <c r="A16562" s="13"/>
    </row>
    <row r="16563">
      <c r="A16563" s="13"/>
    </row>
    <row r="16564">
      <c r="A16564" s="13"/>
    </row>
    <row r="16565">
      <c r="A16565" s="13"/>
    </row>
    <row r="16566">
      <c r="A16566" s="13"/>
    </row>
    <row r="16567">
      <c r="A16567" s="13"/>
    </row>
    <row r="16568">
      <c r="A16568" s="13"/>
    </row>
    <row r="16569">
      <c r="A16569" s="13"/>
    </row>
    <row r="16570">
      <c r="A16570" s="13"/>
    </row>
    <row r="16571">
      <c r="A16571" s="13"/>
    </row>
    <row r="16572">
      <c r="A16572" s="13"/>
    </row>
    <row r="16573">
      <c r="A16573" s="13"/>
    </row>
    <row r="16574">
      <c r="A16574" s="13"/>
    </row>
    <row r="16575">
      <c r="A16575" s="13"/>
    </row>
    <row r="16576">
      <c r="A16576" s="13"/>
    </row>
    <row r="16577">
      <c r="A16577" s="13"/>
    </row>
    <row r="16578">
      <c r="A16578" s="13"/>
    </row>
    <row r="16579">
      <c r="A16579" s="13"/>
    </row>
    <row r="16580">
      <c r="A16580" s="13"/>
    </row>
    <row r="16581">
      <c r="A16581" s="13"/>
    </row>
    <row r="16582">
      <c r="A16582" s="13"/>
    </row>
    <row r="16583">
      <c r="A16583" s="13"/>
    </row>
    <row r="16584">
      <c r="A16584" s="13"/>
    </row>
    <row r="16585">
      <c r="A16585" s="13"/>
    </row>
    <row r="16586">
      <c r="A16586" s="13"/>
    </row>
    <row r="16587">
      <c r="A16587" s="13"/>
    </row>
    <row r="16588">
      <c r="A16588" s="13"/>
    </row>
    <row r="16589">
      <c r="A16589" s="13"/>
    </row>
    <row r="16590">
      <c r="A16590" s="13"/>
    </row>
    <row r="16591">
      <c r="A16591" s="13"/>
    </row>
    <row r="16592">
      <c r="A16592" s="13"/>
    </row>
    <row r="16593">
      <c r="A16593" s="13"/>
    </row>
    <row r="16594">
      <c r="A16594" s="13"/>
    </row>
    <row r="16595">
      <c r="A16595" s="13"/>
    </row>
    <row r="16596">
      <c r="A16596" s="13"/>
    </row>
    <row r="16597">
      <c r="A16597" s="13"/>
    </row>
    <row r="16598">
      <c r="A16598" s="13"/>
    </row>
    <row r="16599">
      <c r="A16599" s="13"/>
    </row>
    <row r="16600">
      <c r="A16600" s="13"/>
    </row>
    <row r="16601">
      <c r="A16601" s="13"/>
    </row>
    <row r="16602">
      <c r="A16602" s="13"/>
    </row>
    <row r="16603">
      <c r="A16603" s="13"/>
    </row>
    <row r="16604">
      <c r="A16604" s="13"/>
    </row>
    <row r="16605">
      <c r="A16605" s="13"/>
    </row>
    <row r="16606">
      <c r="A16606" s="13"/>
    </row>
    <row r="16607">
      <c r="A16607" s="13"/>
    </row>
    <row r="16608">
      <c r="A16608" s="13"/>
    </row>
    <row r="16609">
      <c r="A16609" s="13"/>
    </row>
    <row r="16610">
      <c r="A16610" s="13"/>
    </row>
    <row r="16611">
      <c r="A16611" s="13"/>
    </row>
    <row r="16612">
      <c r="A16612" s="13"/>
    </row>
    <row r="16613">
      <c r="A16613" s="13"/>
    </row>
    <row r="16614">
      <c r="A16614" s="13"/>
    </row>
    <row r="16615">
      <c r="A16615" s="13"/>
    </row>
    <row r="16616">
      <c r="A16616" s="13"/>
    </row>
    <row r="16617">
      <c r="A16617" s="13"/>
    </row>
    <row r="16618">
      <c r="A16618" s="13"/>
    </row>
    <row r="16619">
      <c r="A16619" s="13"/>
    </row>
    <row r="16620">
      <c r="A16620" s="13"/>
    </row>
    <row r="16621">
      <c r="A16621" s="13"/>
    </row>
    <row r="16622">
      <c r="A16622" s="13"/>
    </row>
    <row r="16623">
      <c r="A16623" s="13"/>
    </row>
    <row r="16624">
      <c r="A16624" s="13"/>
    </row>
    <row r="16625">
      <c r="A16625" s="13"/>
    </row>
    <row r="16626">
      <c r="A16626" s="13"/>
    </row>
    <row r="16627">
      <c r="A16627" s="13"/>
    </row>
    <row r="16628">
      <c r="A16628" s="13"/>
    </row>
    <row r="16629">
      <c r="A16629" s="13"/>
    </row>
    <row r="16630">
      <c r="A16630" s="13"/>
    </row>
    <row r="16631">
      <c r="A16631" s="13"/>
    </row>
    <row r="16632">
      <c r="A16632" s="13"/>
    </row>
    <row r="16633">
      <c r="A16633" s="13"/>
    </row>
    <row r="16634">
      <c r="A16634" s="13"/>
    </row>
    <row r="16635">
      <c r="A16635" s="13"/>
    </row>
    <row r="16636">
      <c r="A16636" s="13"/>
    </row>
    <row r="16637">
      <c r="A16637" s="13"/>
    </row>
    <row r="16638">
      <c r="A16638" s="13"/>
    </row>
    <row r="16639">
      <c r="A16639" s="13"/>
    </row>
    <row r="16640">
      <c r="A16640" s="13"/>
    </row>
    <row r="16641">
      <c r="A16641" s="13"/>
    </row>
    <row r="16642">
      <c r="A16642" s="13"/>
    </row>
    <row r="16643">
      <c r="A16643" s="13"/>
    </row>
    <row r="16644">
      <c r="A16644" s="13"/>
    </row>
    <row r="16645">
      <c r="A16645" s="13"/>
    </row>
    <row r="16646">
      <c r="A16646" s="13"/>
    </row>
    <row r="16647">
      <c r="A16647" s="13"/>
    </row>
    <row r="16648">
      <c r="A16648" s="13"/>
    </row>
    <row r="16649">
      <c r="A16649" s="13"/>
    </row>
    <row r="16650">
      <c r="A16650" s="13"/>
    </row>
    <row r="16651">
      <c r="A16651" s="13"/>
    </row>
    <row r="16652">
      <c r="A16652" s="13"/>
    </row>
    <row r="16653">
      <c r="A16653" s="13"/>
    </row>
    <row r="16654">
      <c r="A16654" s="13"/>
    </row>
    <row r="16655">
      <c r="A16655" s="13"/>
    </row>
    <row r="16656">
      <c r="A16656" s="13"/>
    </row>
    <row r="16657">
      <c r="A16657" s="13"/>
    </row>
    <row r="16658">
      <c r="A16658" s="13"/>
    </row>
    <row r="16659">
      <c r="A16659" s="13"/>
    </row>
    <row r="16660">
      <c r="A16660" s="13"/>
    </row>
    <row r="16661">
      <c r="A16661" s="13"/>
    </row>
    <row r="16662">
      <c r="A16662" s="13"/>
    </row>
    <row r="16663">
      <c r="A16663" s="13"/>
    </row>
    <row r="16664">
      <c r="A16664" s="13"/>
    </row>
    <row r="16665">
      <c r="A16665" s="13"/>
    </row>
    <row r="16666">
      <c r="A16666" s="13"/>
    </row>
    <row r="16667">
      <c r="A16667" s="13"/>
    </row>
    <row r="16668">
      <c r="A16668" s="13"/>
    </row>
    <row r="16669">
      <c r="A16669" s="13"/>
    </row>
    <row r="16670">
      <c r="A16670" s="13"/>
    </row>
    <row r="16671">
      <c r="A16671" s="13"/>
    </row>
    <row r="16672">
      <c r="A16672" s="13"/>
    </row>
    <row r="16673">
      <c r="A16673" s="13"/>
    </row>
    <row r="16674">
      <c r="A16674" s="13"/>
    </row>
    <row r="16675">
      <c r="A16675" s="13"/>
    </row>
    <row r="16676">
      <c r="A16676" s="13"/>
    </row>
    <row r="16677">
      <c r="A16677" s="13"/>
    </row>
    <row r="16678">
      <c r="A16678" s="13"/>
    </row>
    <row r="16679">
      <c r="A16679" s="13"/>
    </row>
    <row r="16680">
      <c r="A16680" s="13"/>
    </row>
    <row r="16681">
      <c r="A16681" s="13"/>
    </row>
    <row r="16682">
      <c r="A16682" s="13"/>
    </row>
    <row r="16683">
      <c r="A16683" s="13"/>
    </row>
    <row r="16684">
      <c r="A16684" s="13"/>
    </row>
    <row r="16685">
      <c r="A16685" s="13"/>
    </row>
    <row r="16686">
      <c r="A16686" s="13"/>
    </row>
    <row r="16687">
      <c r="A16687" s="13"/>
    </row>
    <row r="16688">
      <c r="A16688" s="13"/>
    </row>
    <row r="16689">
      <c r="A16689" s="13"/>
    </row>
    <row r="16690">
      <c r="A16690" s="13"/>
    </row>
    <row r="16691">
      <c r="A16691" s="13"/>
    </row>
    <row r="16692">
      <c r="A16692" s="13"/>
    </row>
    <row r="16693">
      <c r="A16693" s="13"/>
    </row>
    <row r="16694">
      <c r="A16694" s="13"/>
    </row>
    <row r="16695">
      <c r="A16695" s="13"/>
    </row>
    <row r="16696">
      <c r="A16696" s="13"/>
    </row>
    <row r="16697">
      <c r="A16697" s="13"/>
    </row>
    <row r="16698">
      <c r="A16698" s="13"/>
    </row>
    <row r="16699">
      <c r="A16699" s="13"/>
    </row>
    <row r="16700">
      <c r="A16700" s="13"/>
    </row>
    <row r="16701">
      <c r="A16701" s="13"/>
    </row>
    <row r="16702">
      <c r="A16702" s="13"/>
    </row>
    <row r="16703">
      <c r="A16703" s="13"/>
    </row>
    <row r="16704">
      <c r="A16704" s="13"/>
    </row>
    <row r="16705">
      <c r="A16705" s="13"/>
    </row>
    <row r="16706">
      <c r="A16706" s="13"/>
    </row>
    <row r="16707">
      <c r="A16707" s="13"/>
    </row>
    <row r="16708">
      <c r="A16708" s="13"/>
    </row>
    <row r="16709">
      <c r="A16709" s="13"/>
    </row>
    <row r="16710">
      <c r="A16710" s="13"/>
    </row>
    <row r="16711">
      <c r="A16711" s="13"/>
    </row>
    <row r="16712">
      <c r="A16712" s="13"/>
    </row>
    <row r="16713">
      <c r="A16713" s="13"/>
    </row>
    <row r="16714">
      <c r="A16714" s="13"/>
    </row>
    <row r="16715">
      <c r="A16715" s="13"/>
    </row>
    <row r="16716">
      <c r="A16716" s="13"/>
    </row>
    <row r="16717">
      <c r="A16717" s="13"/>
    </row>
    <row r="16718">
      <c r="A16718" s="13"/>
    </row>
    <row r="16719">
      <c r="A16719" s="13"/>
    </row>
    <row r="16720">
      <c r="A16720" s="13"/>
    </row>
    <row r="16721">
      <c r="A16721" s="13"/>
    </row>
    <row r="16722">
      <c r="A16722" s="13"/>
    </row>
    <row r="16723">
      <c r="A16723" s="13"/>
    </row>
    <row r="16724">
      <c r="A16724" s="13"/>
    </row>
    <row r="16725">
      <c r="A16725" s="13"/>
    </row>
    <row r="16726">
      <c r="A16726" s="13"/>
    </row>
    <row r="16727">
      <c r="A16727" s="13"/>
    </row>
    <row r="16728">
      <c r="A16728" s="13"/>
    </row>
    <row r="16729">
      <c r="A16729" s="13"/>
    </row>
    <row r="16730">
      <c r="A16730" s="13"/>
    </row>
    <row r="16731">
      <c r="A16731" s="13"/>
    </row>
    <row r="16732">
      <c r="A16732" s="13"/>
    </row>
    <row r="16733">
      <c r="A16733" s="13"/>
    </row>
    <row r="16734">
      <c r="A16734" s="13"/>
    </row>
    <row r="16735">
      <c r="A16735" s="13"/>
    </row>
    <row r="16736">
      <c r="A16736" s="13"/>
    </row>
    <row r="16737">
      <c r="A16737" s="13"/>
    </row>
    <row r="16738">
      <c r="A16738" s="13"/>
    </row>
    <row r="16739">
      <c r="A16739" s="13"/>
    </row>
    <row r="16740">
      <c r="A16740" s="13"/>
    </row>
    <row r="16741">
      <c r="A16741" s="13"/>
    </row>
    <row r="16742">
      <c r="A16742" s="13"/>
    </row>
    <row r="16743">
      <c r="A16743" s="13"/>
    </row>
    <row r="16744">
      <c r="A16744" s="13"/>
    </row>
    <row r="16745">
      <c r="A16745" s="13"/>
    </row>
    <row r="16746">
      <c r="A16746" s="13"/>
    </row>
    <row r="16747">
      <c r="A16747" s="13"/>
    </row>
    <row r="16748">
      <c r="A16748" s="13"/>
    </row>
    <row r="16749">
      <c r="A16749" s="13"/>
    </row>
    <row r="16750">
      <c r="A16750" s="13"/>
    </row>
    <row r="16751">
      <c r="A16751" s="13"/>
    </row>
    <row r="16752">
      <c r="A16752" s="13"/>
    </row>
    <row r="16753">
      <c r="A16753" s="13"/>
    </row>
    <row r="16754">
      <c r="A16754" s="13"/>
    </row>
    <row r="16755">
      <c r="A16755" s="13"/>
    </row>
    <row r="16756">
      <c r="A16756" s="13"/>
    </row>
    <row r="16757">
      <c r="A16757" s="13"/>
    </row>
    <row r="16758">
      <c r="A16758" s="13"/>
    </row>
    <row r="16759">
      <c r="A16759" s="13"/>
    </row>
    <row r="16760">
      <c r="A16760" s="13"/>
    </row>
    <row r="16761">
      <c r="A16761" s="13"/>
    </row>
    <row r="16762">
      <c r="A16762" s="13"/>
    </row>
    <row r="16763">
      <c r="A16763" s="13"/>
    </row>
    <row r="16764">
      <c r="A16764" s="13"/>
    </row>
    <row r="16765">
      <c r="A16765" s="13"/>
    </row>
    <row r="16766">
      <c r="A16766" s="13"/>
    </row>
    <row r="16767">
      <c r="A16767" s="13"/>
    </row>
    <row r="16768">
      <c r="A16768" s="13"/>
    </row>
    <row r="16769">
      <c r="A16769" s="13"/>
    </row>
    <row r="16770">
      <c r="A16770" s="13"/>
    </row>
    <row r="16771">
      <c r="A16771" s="13"/>
    </row>
    <row r="16772">
      <c r="A16772" s="13"/>
    </row>
    <row r="16773">
      <c r="A16773" s="13"/>
    </row>
    <row r="16774">
      <c r="A16774" s="13"/>
    </row>
    <row r="16775">
      <c r="A16775" s="13"/>
    </row>
    <row r="16776">
      <c r="A16776" s="13"/>
    </row>
    <row r="16777">
      <c r="A16777" s="13"/>
    </row>
    <row r="16778">
      <c r="A16778" s="13"/>
    </row>
    <row r="16779">
      <c r="A16779" s="13"/>
    </row>
    <row r="16780">
      <c r="A16780" s="13"/>
    </row>
    <row r="16781">
      <c r="A16781" s="13"/>
    </row>
    <row r="16782">
      <c r="A16782" s="13"/>
    </row>
    <row r="16783">
      <c r="A16783" s="13"/>
    </row>
    <row r="16784">
      <c r="A16784" s="13"/>
    </row>
    <row r="16785">
      <c r="A16785" s="13"/>
    </row>
    <row r="16786">
      <c r="A16786" s="13"/>
    </row>
    <row r="16787">
      <c r="A16787" s="13"/>
    </row>
    <row r="16788">
      <c r="A16788" s="13"/>
    </row>
    <row r="16789">
      <c r="A16789" s="13"/>
    </row>
    <row r="16790">
      <c r="A16790" s="13"/>
    </row>
    <row r="16791">
      <c r="A16791" s="13"/>
    </row>
    <row r="16792">
      <c r="A16792" s="13"/>
    </row>
    <row r="16793">
      <c r="A16793" s="13"/>
    </row>
    <row r="16794">
      <c r="A16794" s="13"/>
    </row>
    <row r="16795">
      <c r="A16795" s="13"/>
    </row>
    <row r="16796">
      <c r="A16796" s="13"/>
    </row>
    <row r="16797">
      <c r="A16797" s="13"/>
    </row>
    <row r="16798">
      <c r="A16798" s="13"/>
    </row>
    <row r="16799">
      <c r="A16799" s="13"/>
    </row>
    <row r="16800">
      <c r="A16800" s="13"/>
    </row>
    <row r="16801">
      <c r="A16801" s="13"/>
    </row>
    <row r="16802">
      <c r="A16802" s="13"/>
    </row>
    <row r="16803">
      <c r="A16803" s="13"/>
    </row>
    <row r="16804">
      <c r="A16804" s="13"/>
    </row>
    <row r="16805">
      <c r="A16805" s="13"/>
    </row>
    <row r="16806">
      <c r="A16806" s="13"/>
    </row>
    <row r="16807">
      <c r="A16807" s="13"/>
    </row>
    <row r="16808">
      <c r="A16808" s="13"/>
    </row>
    <row r="16809">
      <c r="A16809" s="13"/>
    </row>
    <row r="16810">
      <c r="A16810" s="13"/>
    </row>
    <row r="16811">
      <c r="A16811" s="13"/>
    </row>
    <row r="16812">
      <c r="A16812" s="13"/>
    </row>
    <row r="16813">
      <c r="A16813" s="13"/>
    </row>
    <row r="16814">
      <c r="A16814" s="13"/>
    </row>
    <row r="16815">
      <c r="A16815" s="13"/>
    </row>
    <row r="16816">
      <c r="A16816" s="13"/>
    </row>
    <row r="16817">
      <c r="A16817" s="13"/>
    </row>
    <row r="16818">
      <c r="A16818" s="13"/>
    </row>
    <row r="16819">
      <c r="A16819" s="13"/>
    </row>
    <row r="16820">
      <c r="A16820" s="13"/>
    </row>
    <row r="16821">
      <c r="A16821" s="13"/>
    </row>
    <row r="16822">
      <c r="A16822" s="13"/>
    </row>
    <row r="16823">
      <c r="A16823" s="13"/>
    </row>
    <row r="16824">
      <c r="A16824" s="13"/>
    </row>
    <row r="16825">
      <c r="A16825" s="13"/>
    </row>
    <row r="16826">
      <c r="A16826" s="13"/>
    </row>
    <row r="16827">
      <c r="A16827" s="13"/>
    </row>
    <row r="16828">
      <c r="A16828" s="13"/>
    </row>
    <row r="16829">
      <c r="A16829" s="13"/>
    </row>
    <row r="16830">
      <c r="A16830" s="13"/>
    </row>
    <row r="16831">
      <c r="A16831" s="13"/>
    </row>
    <row r="16832">
      <c r="A16832" s="13"/>
    </row>
    <row r="16833">
      <c r="A16833" s="13"/>
    </row>
    <row r="16834">
      <c r="A16834" s="13"/>
    </row>
    <row r="16835">
      <c r="A16835" s="13"/>
    </row>
    <row r="16836">
      <c r="A16836" s="13"/>
    </row>
    <row r="16837">
      <c r="A16837" s="13"/>
    </row>
    <row r="16838">
      <c r="A16838" s="13"/>
    </row>
    <row r="16839">
      <c r="A16839" s="13"/>
    </row>
    <row r="16840">
      <c r="A16840" s="13"/>
    </row>
    <row r="16841">
      <c r="A16841" s="13"/>
    </row>
    <row r="16842">
      <c r="A16842" s="13"/>
    </row>
    <row r="16843">
      <c r="A16843" s="13"/>
    </row>
    <row r="16844">
      <c r="A16844" s="13"/>
    </row>
    <row r="16845">
      <c r="A16845" s="13"/>
    </row>
    <row r="16846">
      <c r="A16846" s="13"/>
    </row>
    <row r="16847">
      <c r="A16847" s="13"/>
    </row>
    <row r="16848">
      <c r="A16848" s="13"/>
    </row>
    <row r="16849">
      <c r="A16849" s="13"/>
    </row>
    <row r="16850">
      <c r="A16850" s="13"/>
    </row>
    <row r="16851">
      <c r="A16851" s="13"/>
    </row>
    <row r="16852">
      <c r="A16852" s="13"/>
    </row>
    <row r="16853">
      <c r="A16853" s="13"/>
    </row>
    <row r="16854">
      <c r="A16854" s="13"/>
    </row>
    <row r="16855">
      <c r="A16855" s="13"/>
    </row>
    <row r="16856">
      <c r="A16856" s="13"/>
    </row>
    <row r="16857">
      <c r="A16857" s="13"/>
    </row>
    <row r="16858">
      <c r="A16858" s="13"/>
    </row>
    <row r="16859">
      <c r="A16859" s="13"/>
    </row>
    <row r="16860">
      <c r="A16860" s="13"/>
    </row>
    <row r="16861">
      <c r="A16861" s="13"/>
    </row>
    <row r="16862">
      <c r="A16862" s="13"/>
    </row>
    <row r="16863">
      <c r="A16863" s="13"/>
    </row>
    <row r="16864">
      <c r="A16864" s="13"/>
    </row>
    <row r="16865">
      <c r="A16865" s="13"/>
    </row>
    <row r="16866">
      <c r="A16866" s="13"/>
    </row>
    <row r="16867">
      <c r="A16867" s="13"/>
    </row>
    <row r="16868">
      <c r="A16868" s="13"/>
    </row>
    <row r="16869">
      <c r="A16869" s="13"/>
    </row>
    <row r="16870">
      <c r="A16870" s="13"/>
    </row>
    <row r="16871">
      <c r="A16871" s="13"/>
    </row>
    <row r="16872">
      <c r="A16872" s="13"/>
    </row>
    <row r="16873">
      <c r="A16873" s="13"/>
    </row>
    <row r="16874">
      <c r="A16874" s="13"/>
    </row>
    <row r="16875">
      <c r="A16875" s="13"/>
    </row>
    <row r="16876">
      <c r="A16876" s="13"/>
    </row>
    <row r="16877">
      <c r="A16877" s="13"/>
    </row>
    <row r="16878">
      <c r="A16878" s="13"/>
    </row>
    <row r="16879">
      <c r="A16879" s="13"/>
    </row>
    <row r="16880">
      <c r="A16880" s="13"/>
    </row>
    <row r="16881">
      <c r="A16881" s="13"/>
    </row>
    <row r="16882">
      <c r="A16882" s="13"/>
    </row>
    <row r="16883">
      <c r="A16883" s="13"/>
    </row>
    <row r="16884">
      <c r="A16884" s="13"/>
    </row>
    <row r="16885">
      <c r="A16885" s="13"/>
    </row>
    <row r="16886">
      <c r="A16886" s="13"/>
    </row>
    <row r="16887">
      <c r="A16887" s="13"/>
    </row>
    <row r="16888">
      <c r="A16888" s="13"/>
    </row>
    <row r="16889">
      <c r="A16889" s="13"/>
    </row>
    <row r="16890">
      <c r="A16890" s="13"/>
    </row>
    <row r="16891">
      <c r="A16891" s="13"/>
    </row>
    <row r="16892">
      <c r="A16892" s="13"/>
    </row>
    <row r="16893">
      <c r="A16893" s="13"/>
    </row>
    <row r="16894">
      <c r="A16894" s="13"/>
    </row>
    <row r="16895">
      <c r="A16895" s="13"/>
    </row>
    <row r="16896">
      <c r="A16896" s="13"/>
    </row>
    <row r="16897">
      <c r="A16897" s="13"/>
    </row>
    <row r="16898">
      <c r="A16898" s="13"/>
    </row>
    <row r="16899">
      <c r="A16899" s="13"/>
    </row>
    <row r="16900">
      <c r="A16900" s="13"/>
    </row>
    <row r="16901">
      <c r="A16901" s="13"/>
    </row>
    <row r="16902">
      <c r="A16902" s="13"/>
    </row>
    <row r="16903">
      <c r="A16903" s="13"/>
    </row>
    <row r="16904">
      <c r="A16904" s="13"/>
    </row>
    <row r="16905">
      <c r="A16905" s="13"/>
    </row>
    <row r="16906">
      <c r="A16906" s="13"/>
    </row>
    <row r="16907">
      <c r="A16907" s="13"/>
    </row>
    <row r="16908">
      <c r="A16908" s="13"/>
    </row>
    <row r="16909">
      <c r="A16909" s="13"/>
    </row>
    <row r="16910">
      <c r="A16910" s="13"/>
    </row>
    <row r="16911">
      <c r="A16911" s="13"/>
    </row>
    <row r="16912">
      <c r="A16912" s="13"/>
    </row>
    <row r="16913">
      <c r="A16913" s="13"/>
    </row>
    <row r="16914">
      <c r="A16914" s="13"/>
    </row>
    <row r="16915">
      <c r="A16915" s="13"/>
    </row>
    <row r="16916">
      <c r="A16916" s="13"/>
    </row>
    <row r="16917">
      <c r="A16917" s="13"/>
    </row>
    <row r="16918">
      <c r="A16918" s="13"/>
    </row>
    <row r="16919">
      <c r="A16919" s="13"/>
    </row>
    <row r="16920">
      <c r="A16920" s="13"/>
    </row>
    <row r="16921">
      <c r="A16921" s="13"/>
    </row>
    <row r="16922">
      <c r="A16922" s="13"/>
    </row>
    <row r="16923">
      <c r="A16923" s="13"/>
    </row>
    <row r="16924">
      <c r="A16924" s="13"/>
    </row>
    <row r="16925">
      <c r="A16925" s="13"/>
    </row>
    <row r="16926">
      <c r="A16926" s="13"/>
    </row>
    <row r="16927">
      <c r="A16927" s="13"/>
    </row>
    <row r="16928">
      <c r="A16928" s="13"/>
    </row>
    <row r="16929">
      <c r="A16929" s="13"/>
    </row>
    <row r="16930">
      <c r="A16930" s="13"/>
    </row>
    <row r="16931">
      <c r="A16931" s="13"/>
    </row>
    <row r="16932">
      <c r="A16932" s="13"/>
    </row>
    <row r="16933">
      <c r="A16933" s="13"/>
    </row>
    <row r="16934">
      <c r="A16934" s="13"/>
    </row>
    <row r="16935">
      <c r="A16935" s="13"/>
    </row>
    <row r="16936">
      <c r="A16936" s="13"/>
    </row>
    <row r="16937">
      <c r="A16937" s="13"/>
    </row>
    <row r="16938">
      <c r="A16938" s="13"/>
    </row>
    <row r="16939">
      <c r="A16939" s="13"/>
    </row>
    <row r="16940">
      <c r="A16940" s="13"/>
    </row>
    <row r="16941">
      <c r="A16941" s="13"/>
    </row>
    <row r="16942">
      <c r="A16942" s="13"/>
    </row>
    <row r="16943">
      <c r="A16943" s="13"/>
    </row>
    <row r="16944">
      <c r="A16944" s="13"/>
    </row>
    <row r="16945">
      <c r="A16945" s="13"/>
    </row>
    <row r="16946">
      <c r="A16946" s="13"/>
    </row>
    <row r="16947">
      <c r="A16947" s="13"/>
    </row>
    <row r="16948">
      <c r="A16948" s="13"/>
    </row>
    <row r="16949">
      <c r="A16949" s="13"/>
    </row>
    <row r="16950">
      <c r="A16950" s="13"/>
    </row>
    <row r="16951">
      <c r="A16951" s="13"/>
    </row>
    <row r="16952">
      <c r="A16952" s="13"/>
    </row>
    <row r="16953">
      <c r="A16953" s="13"/>
    </row>
    <row r="16954">
      <c r="A16954" s="13"/>
    </row>
    <row r="16955">
      <c r="A16955" s="13"/>
    </row>
    <row r="16956">
      <c r="A16956" s="13"/>
    </row>
    <row r="16957">
      <c r="A16957" s="13"/>
    </row>
    <row r="16958">
      <c r="A16958" s="13"/>
    </row>
    <row r="16959">
      <c r="A16959" s="13"/>
    </row>
    <row r="16960">
      <c r="A16960" s="13"/>
    </row>
    <row r="16961">
      <c r="A16961" s="13"/>
    </row>
    <row r="16962">
      <c r="A16962" s="13"/>
    </row>
    <row r="16963">
      <c r="A16963" s="13"/>
    </row>
    <row r="16964">
      <c r="A16964" s="13"/>
    </row>
    <row r="16965">
      <c r="A16965" s="13"/>
    </row>
    <row r="16966">
      <c r="A16966" s="13"/>
    </row>
    <row r="16967">
      <c r="A16967" s="13"/>
    </row>
    <row r="16968">
      <c r="A16968" s="13"/>
    </row>
    <row r="16969">
      <c r="A16969" s="13"/>
    </row>
    <row r="16970">
      <c r="A16970" s="13"/>
    </row>
    <row r="16971">
      <c r="A16971" s="13"/>
    </row>
    <row r="16972">
      <c r="A16972" s="13"/>
    </row>
    <row r="16973">
      <c r="A16973" s="13"/>
    </row>
    <row r="16974">
      <c r="A16974" s="13"/>
    </row>
    <row r="16975">
      <c r="A16975" s="13"/>
    </row>
    <row r="16976">
      <c r="A16976" s="13"/>
    </row>
    <row r="16977">
      <c r="A16977" s="13"/>
    </row>
    <row r="16978">
      <c r="A16978" s="13"/>
    </row>
    <row r="16979">
      <c r="A16979" s="13"/>
    </row>
    <row r="16980">
      <c r="A16980" s="13"/>
    </row>
    <row r="16981">
      <c r="A16981" s="13"/>
    </row>
    <row r="16982">
      <c r="A16982" s="13"/>
    </row>
    <row r="16983">
      <c r="A16983" s="13"/>
    </row>
    <row r="16984">
      <c r="A16984" s="13"/>
    </row>
    <row r="16985">
      <c r="A16985" s="13"/>
    </row>
    <row r="16986">
      <c r="A16986" s="13"/>
    </row>
    <row r="16987">
      <c r="A16987" s="13"/>
    </row>
    <row r="16988">
      <c r="A16988" s="13"/>
    </row>
    <row r="16989">
      <c r="A16989" s="13"/>
    </row>
    <row r="16990">
      <c r="A16990" s="13"/>
    </row>
    <row r="16991">
      <c r="A16991" s="13"/>
    </row>
    <row r="16992">
      <c r="A16992" s="13"/>
    </row>
    <row r="16993">
      <c r="A16993" s="13"/>
    </row>
    <row r="16994">
      <c r="A16994" s="13"/>
    </row>
    <row r="16995">
      <c r="A16995" s="13"/>
    </row>
    <row r="16996">
      <c r="A16996" s="13"/>
    </row>
    <row r="16997">
      <c r="A16997" s="13"/>
    </row>
    <row r="16998">
      <c r="A16998" s="13"/>
    </row>
    <row r="16999">
      <c r="A16999" s="13"/>
    </row>
    <row r="17000">
      <c r="A17000" s="13"/>
    </row>
    <row r="17001">
      <c r="A17001" s="13"/>
    </row>
    <row r="17002">
      <c r="A17002" s="13"/>
    </row>
    <row r="17003">
      <c r="A17003" s="13"/>
    </row>
    <row r="17004">
      <c r="A17004" s="13"/>
    </row>
    <row r="17005">
      <c r="A17005" s="13"/>
    </row>
    <row r="17006">
      <c r="A17006" s="13"/>
    </row>
    <row r="17007">
      <c r="A17007" s="13"/>
    </row>
    <row r="17008">
      <c r="A17008" s="13"/>
    </row>
    <row r="17009">
      <c r="A17009" s="13"/>
    </row>
    <row r="17010">
      <c r="A17010" s="13"/>
    </row>
    <row r="17011">
      <c r="A17011" s="13"/>
    </row>
    <row r="17012">
      <c r="A17012" s="13"/>
    </row>
    <row r="17013">
      <c r="A17013" s="13"/>
    </row>
    <row r="17014">
      <c r="A17014" s="13"/>
    </row>
    <row r="17015">
      <c r="A17015" s="13"/>
    </row>
    <row r="17016">
      <c r="A17016" s="13"/>
    </row>
    <row r="17017">
      <c r="A17017" s="13"/>
    </row>
    <row r="17018">
      <c r="A17018" s="13"/>
    </row>
    <row r="17019">
      <c r="A17019" s="13"/>
    </row>
    <row r="17020">
      <c r="A17020" s="13"/>
    </row>
    <row r="17021">
      <c r="A17021" s="13"/>
    </row>
    <row r="17022">
      <c r="A17022" s="13"/>
    </row>
    <row r="17023">
      <c r="A17023" s="13"/>
    </row>
    <row r="17024">
      <c r="A17024" s="13"/>
    </row>
    <row r="17025">
      <c r="A17025" s="13"/>
    </row>
    <row r="17026">
      <c r="A17026" s="13"/>
    </row>
    <row r="17027">
      <c r="A17027" s="13"/>
    </row>
    <row r="17028">
      <c r="A17028" s="13"/>
    </row>
    <row r="17029">
      <c r="A17029" s="13"/>
    </row>
    <row r="17030">
      <c r="A17030" s="13"/>
    </row>
    <row r="17031">
      <c r="A17031" s="13"/>
    </row>
    <row r="17032">
      <c r="A17032" s="13"/>
    </row>
    <row r="17033">
      <c r="A17033" s="13"/>
    </row>
    <row r="17034">
      <c r="A17034" s="13"/>
    </row>
    <row r="17035">
      <c r="A17035" s="13"/>
    </row>
    <row r="17036">
      <c r="A17036" s="13"/>
    </row>
    <row r="17037">
      <c r="A17037" s="13"/>
    </row>
    <row r="17038">
      <c r="A17038" s="13"/>
    </row>
    <row r="17039">
      <c r="A17039" s="13"/>
    </row>
    <row r="17040">
      <c r="A17040" s="13"/>
    </row>
    <row r="17041">
      <c r="A17041" s="13"/>
    </row>
    <row r="17042">
      <c r="A17042" s="13"/>
    </row>
    <row r="17043">
      <c r="A17043" s="13"/>
    </row>
    <row r="17044">
      <c r="A17044" s="13"/>
    </row>
    <row r="17045">
      <c r="A17045" s="13"/>
    </row>
    <row r="17046">
      <c r="A17046" s="13"/>
    </row>
    <row r="17047">
      <c r="A17047" s="13"/>
    </row>
    <row r="17048">
      <c r="A17048" s="13"/>
    </row>
    <row r="17049">
      <c r="A17049" s="13"/>
    </row>
    <row r="17050">
      <c r="A17050" s="13"/>
    </row>
    <row r="17051">
      <c r="A17051" s="13"/>
    </row>
    <row r="17052">
      <c r="A17052" s="13"/>
    </row>
    <row r="17053">
      <c r="A17053" s="13"/>
    </row>
    <row r="17054">
      <c r="A17054" s="13"/>
    </row>
    <row r="17055">
      <c r="A17055" s="13"/>
    </row>
    <row r="17056">
      <c r="A17056" s="13"/>
    </row>
    <row r="17057">
      <c r="A17057" s="13"/>
    </row>
    <row r="17058">
      <c r="A17058" s="13"/>
    </row>
    <row r="17059">
      <c r="A17059" s="13"/>
    </row>
    <row r="17060">
      <c r="A17060" s="13"/>
    </row>
    <row r="17061">
      <c r="A17061" s="13"/>
    </row>
    <row r="17062">
      <c r="A17062" s="13"/>
    </row>
    <row r="17063">
      <c r="A17063" s="13"/>
    </row>
    <row r="17064">
      <c r="A17064" s="13"/>
    </row>
    <row r="17065">
      <c r="A17065" s="13"/>
    </row>
    <row r="17066">
      <c r="A17066" s="13"/>
    </row>
    <row r="17067">
      <c r="A17067" s="13"/>
    </row>
    <row r="17068">
      <c r="A17068" s="13"/>
    </row>
    <row r="17069">
      <c r="A17069" s="13"/>
    </row>
    <row r="17070">
      <c r="A17070" s="13"/>
    </row>
    <row r="17071">
      <c r="A17071" s="13"/>
    </row>
    <row r="17072">
      <c r="A17072" s="13"/>
    </row>
    <row r="17073">
      <c r="A17073" s="13"/>
    </row>
    <row r="17074">
      <c r="A17074" s="13"/>
    </row>
    <row r="17075">
      <c r="A17075" s="13"/>
    </row>
    <row r="17076">
      <c r="A17076" s="13"/>
    </row>
    <row r="17077">
      <c r="A17077" s="13"/>
    </row>
    <row r="17078">
      <c r="A17078" s="13"/>
    </row>
    <row r="17079">
      <c r="A17079" s="13"/>
    </row>
    <row r="17080">
      <c r="A17080" s="13"/>
    </row>
    <row r="17081">
      <c r="A17081" s="13"/>
    </row>
    <row r="17082">
      <c r="A17082" s="13"/>
    </row>
    <row r="17083">
      <c r="A17083" s="13"/>
    </row>
    <row r="17084">
      <c r="A17084" s="13"/>
    </row>
    <row r="17085">
      <c r="A17085" s="13"/>
    </row>
    <row r="17086">
      <c r="A17086" s="13"/>
    </row>
    <row r="17087">
      <c r="A17087" s="13"/>
    </row>
    <row r="17088">
      <c r="A17088" s="13"/>
    </row>
    <row r="17089">
      <c r="A17089" s="13"/>
    </row>
    <row r="17090">
      <c r="A17090" s="13"/>
    </row>
    <row r="17091">
      <c r="A17091" s="13"/>
    </row>
    <row r="17092">
      <c r="A17092" s="13"/>
    </row>
    <row r="17093">
      <c r="A17093" s="13"/>
    </row>
    <row r="17094">
      <c r="A17094" s="13"/>
    </row>
    <row r="17095">
      <c r="A17095" s="13"/>
    </row>
    <row r="17096">
      <c r="A17096" s="13"/>
    </row>
    <row r="17097">
      <c r="A17097" s="13"/>
    </row>
    <row r="17098">
      <c r="A17098" s="13"/>
    </row>
    <row r="17099">
      <c r="A17099" s="13"/>
    </row>
    <row r="17100">
      <c r="A17100" s="13"/>
    </row>
    <row r="17101">
      <c r="A17101" s="13"/>
    </row>
    <row r="17102">
      <c r="A17102" s="13"/>
    </row>
    <row r="17103">
      <c r="A17103" s="13"/>
    </row>
    <row r="17104">
      <c r="A17104" s="13"/>
    </row>
    <row r="17105">
      <c r="A17105" s="13"/>
    </row>
    <row r="17106">
      <c r="A17106" s="13"/>
    </row>
    <row r="17107">
      <c r="A17107" s="13"/>
    </row>
    <row r="17108">
      <c r="A17108" s="13"/>
    </row>
    <row r="17109">
      <c r="A17109" s="13"/>
    </row>
    <row r="17110">
      <c r="A17110" s="13"/>
    </row>
    <row r="17111">
      <c r="A17111" s="13"/>
    </row>
    <row r="17112">
      <c r="A17112" s="13"/>
    </row>
    <row r="17113">
      <c r="A17113" s="13"/>
    </row>
    <row r="17114">
      <c r="A17114" s="13"/>
    </row>
    <row r="17115">
      <c r="A17115" s="13"/>
    </row>
    <row r="17116">
      <c r="A17116" s="13"/>
    </row>
    <row r="17117">
      <c r="A17117" s="13"/>
    </row>
    <row r="17118">
      <c r="A17118" s="13"/>
    </row>
    <row r="17119">
      <c r="A17119" s="13"/>
    </row>
    <row r="17120">
      <c r="A17120" s="13"/>
    </row>
    <row r="17121">
      <c r="A17121" s="13"/>
    </row>
    <row r="17122">
      <c r="A17122" s="13"/>
    </row>
    <row r="17123">
      <c r="A17123" s="13"/>
    </row>
    <row r="17124">
      <c r="A17124" s="13"/>
    </row>
    <row r="17125">
      <c r="A17125" s="13"/>
    </row>
    <row r="17126">
      <c r="A17126" s="13"/>
    </row>
    <row r="17127">
      <c r="A17127" s="13"/>
    </row>
    <row r="17128">
      <c r="A17128" s="13"/>
    </row>
    <row r="17129">
      <c r="A17129" s="13"/>
    </row>
    <row r="17130">
      <c r="A17130" s="13"/>
    </row>
    <row r="17131">
      <c r="A17131" s="13"/>
    </row>
    <row r="17132">
      <c r="A17132" s="13"/>
    </row>
    <row r="17133">
      <c r="A17133" s="13"/>
    </row>
    <row r="17134">
      <c r="A17134" s="13"/>
    </row>
    <row r="17135">
      <c r="A17135" s="13"/>
    </row>
    <row r="17136">
      <c r="A17136" s="13"/>
    </row>
    <row r="17137">
      <c r="A17137" s="13"/>
    </row>
    <row r="17138">
      <c r="A17138" s="13"/>
    </row>
    <row r="17139">
      <c r="A17139" s="13"/>
    </row>
    <row r="17140">
      <c r="A17140" s="13"/>
    </row>
    <row r="17141">
      <c r="A17141" s="13"/>
    </row>
    <row r="17142">
      <c r="A17142" s="13"/>
    </row>
    <row r="17143">
      <c r="A17143" s="13"/>
    </row>
    <row r="17144">
      <c r="A17144" s="13"/>
    </row>
    <row r="17145">
      <c r="A17145" s="13"/>
    </row>
    <row r="17146">
      <c r="A17146" s="13"/>
    </row>
    <row r="17147">
      <c r="A17147" s="13"/>
    </row>
    <row r="17148">
      <c r="A17148" s="13"/>
    </row>
    <row r="17149">
      <c r="A17149" s="13"/>
    </row>
    <row r="17150">
      <c r="A17150" s="13"/>
    </row>
    <row r="17151">
      <c r="A17151" s="13"/>
    </row>
    <row r="17152">
      <c r="A17152" s="13"/>
    </row>
    <row r="17153">
      <c r="A17153" s="13"/>
    </row>
    <row r="17154">
      <c r="A17154" s="13"/>
    </row>
    <row r="17155">
      <c r="A17155" s="13"/>
    </row>
    <row r="17156">
      <c r="A17156" s="13"/>
    </row>
    <row r="17157">
      <c r="A17157" s="13"/>
    </row>
    <row r="17158">
      <c r="A17158" s="13"/>
    </row>
    <row r="17159">
      <c r="A17159" s="13"/>
    </row>
    <row r="17160">
      <c r="A17160" s="13"/>
    </row>
    <row r="17161">
      <c r="A17161" s="13"/>
    </row>
    <row r="17162">
      <c r="A17162" s="13"/>
    </row>
    <row r="17163">
      <c r="A17163" s="13"/>
    </row>
    <row r="17164">
      <c r="A17164" s="13"/>
    </row>
    <row r="17165">
      <c r="A17165" s="13"/>
    </row>
    <row r="17166">
      <c r="A17166" s="13"/>
    </row>
    <row r="17167">
      <c r="A17167" s="13"/>
    </row>
    <row r="17168">
      <c r="A17168" s="13"/>
    </row>
    <row r="17169">
      <c r="A17169" s="13"/>
    </row>
    <row r="17170">
      <c r="A17170" s="13"/>
    </row>
    <row r="17171">
      <c r="A17171" s="13"/>
    </row>
    <row r="17172">
      <c r="A17172" s="13"/>
    </row>
    <row r="17173">
      <c r="A17173" s="13"/>
    </row>
    <row r="17174">
      <c r="A17174" s="13"/>
    </row>
    <row r="17175">
      <c r="A17175" s="13"/>
    </row>
    <row r="17176">
      <c r="A17176" s="13"/>
    </row>
    <row r="17177">
      <c r="A17177" s="13"/>
    </row>
    <row r="17178">
      <c r="A17178" s="13"/>
    </row>
    <row r="17179">
      <c r="A17179" s="13"/>
    </row>
    <row r="17180">
      <c r="A17180" s="13"/>
    </row>
    <row r="17181">
      <c r="A17181" s="13"/>
    </row>
    <row r="17182">
      <c r="A17182" s="13"/>
    </row>
    <row r="17183">
      <c r="A17183" s="13"/>
    </row>
    <row r="17184">
      <c r="A17184" s="13"/>
    </row>
    <row r="17185">
      <c r="A17185" s="13"/>
    </row>
    <row r="17186">
      <c r="A17186" s="13"/>
    </row>
    <row r="17187">
      <c r="A17187" s="13"/>
    </row>
    <row r="17188">
      <c r="A17188" s="13"/>
    </row>
    <row r="17189">
      <c r="A17189" s="13"/>
    </row>
    <row r="17190">
      <c r="A17190" s="13"/>
    </row>
    <row r="17191">
      <c r="A17191" s="13"/>
    </row>
    <row r="17192">
      <c r="A17192" s="13"/>
    </row>
    <row r="17193">
      <c r="A17193" s="13"/>
    </row>
    <row r="17194">
      <c r="A17194" s="13"/>
    </row>
    <row r="17195">
      <c r="A17195" s="13"/>
    </row>
    <row r="17196">
      <c r="A17196" s="13"/>
    </row>
    <row r="17197">
      <c r="A17197" s="13"/>
    </row>
    <row r="17198">
      <c r="A17198" s="13"/>
    </row>
    <row r="17199">
      <c r="A17199" s="13"/>
    </row>
    <row r="17200">
      <c r="A17200" s="13"/>
    </row>
    <row r="17201">
      <c r="A17201" s="13"/>
    </row>
    <row r="17202">
      <c r="A17202" s="13"/>
    </row>
    <row r="17203">
      <c r="A17203" s="13"/>
    </row>
    <row r="17204">
      <c r="A17204" s="13"/>
    </row>
    <row r="17205">
      <c r="A17205" s="13"/>
    </row>
    <row r="17206">
      <c r="A17206" s="13"/>
    </row>
    <row r="17207">
      <c r="A17207" s="13"/>
    </row>
    <row r="17208">
      <c r="A17208" s="13"/>
    </row>
    <row r="17209">
      <c r="A17209" s="13"/>
    </row>
    <row r="17210">
      <c r="A17210" s="13"/>
    </row>
    <row r="17211">
      <c r="A17211" s="13"/>
    </row>
    <row r="17212">
      <c r="A17212" s="13"/>
    </row>
    <row r="17213">
      <c r="A17213" s="13"/>
    </row>
    <row r="17214">
      <c r="A17214" s="13"/>
    </row>
    <row r="17215">
      <c r="A17215" s="13"/>
    </row>
    <row r="17216">
      <c r="A17216" s="13"/>
    </row>
    <row r="17217">
      <c r="A17217" s="13"/>
    </row>
    <row r="17218">
      <c r="A17218" s="13"/>
    </row>
    <row r="17219">
      <c r="A17219" s="13"/>
    </row>
    <row r="17220">
      <c r="A17220" s="13"/>
    </row>
    <row r="17221">
      <c r="A17221" s="13"/>
    </row>
    <row r="17222">
      <c r="A17222" s="13"/>
    </row>
    <row r="17223">
      <c r="A17223" s="13"/>
    </row>
    <row r="17224">
      <c r="A17224" s="13"/>
    </row>
    <row r="17225">
      <c r="A17225" s="13"/>
    </row>
    <row r="17226">
      <c r="A17226" s="13"/>
    </row>
    <row r="17227">
      <c r="A17227" s="13"/>
    </row>
    <row r="17228">
      <c r="A17228" s="13"/>
    </row>
    <row r="17229">
      <c r="A17229" s="13"/>
    </row>
    <row r="17230">
      <c r="A17230" s="13"/>
    </row>
    <row r="17231">
      <c r="A17231" s="13"/>
    </row>
    <row r="17232">
      <c r="A17232" s="13"/>
    </row>
    <row r="17233">
      <c r="A17233" s="13"/>
    </row>
    <row r="17234">
      <c r="A17234" s="13"/>
    </row>
    <row r="17235">
      <c r="A17235" s="13"/>
    </row>
    <row r="17236">
      <c r="A17236" s="13"/>
    </row>
    <row r="17237">
      <c r="A17237" s="13"/>
    </row>
    <row r="17238">
      <c r="A17238" s="13"/>
    </row>
    <row r="17239">
      <c r="A17239" s="13"/>
    </row>
    <row r="17240">
      <c r="A17240" s="13"/>
    </row>
    <row r="17241">
      <c r="A17241" s="13"/>
    </row>
    <row r="17242">
      <c r="A17242" s="13"/>
    </row>
    <row r="17243">
      <c r="A17243" s="13"/>
    </row>
    <row r="17244">
      <c r="A17244" s="13"/>
    </row>
    <row r="17245">
      <c r="A17245" s="13"/>
    </row>
    <row r="17246">
      <c r="A17246" s="13"/>
    </row>
    <row r="17247">
      <c r="A17247" s="13"/>
    </row>
    <row r="17248">
      <c r="A17248" s="13"/>
    </row>
    <row r="17249">
      <c r="A17249" s="13"/>
    </row>
    <row r="17250">
      <c r="A17250" s="13"/>
    </row>
    <row r="17251">
      <c r="A17251" s="13"/>
    </row>
    <row r="17252">
      <c r="A17252" s="13"/>
    </row>
    <row r="17253">
      <c r="A17253" s="13"/>
    </row>
    <row r="17254">
      <c r="A17254" s="13"/>
    </row>
    <row r="17255">
      <c r="A17255" s="13"/>
    </row>
    <row r="17256">
      <c r="A17256" s="13"/>
    </row>
    <row r="17257">
      <c r="A17257" s="13"/>
    </row>
    <row r="17258">
      <c r="A17258" s="13"/>
    </row>
    <row r="17259">
      <c r="A17259" s="13"/>
    </row>
    <row r="17260">
      <c r="A17260" s="13"/>
    </row>
    <row r="17261">
      <c r="A17261" s="13"/>
    </row>
    <row r="17262">
      <c r="A17262" s="13"/>
    </row>
    <row r="17263">
      <c r="A17263" s="13"/>
    </row>
    <row r="17264">
      <c r="A17264" s="13"/>
    </row>
    <row r="17265">
      <c r="A17265" s="13"/>
    </row>
    <row r="17266">
      <c r="A17266" s="13"/>
    </row>
    <row r="17267">
      <c r="A17267" s="13"/>
    </row>
    <row r="17268">
      <c r="A17268" s="13"/>
    </row>
    <row r="17269">
      <c r="A17269" s="13"/>
    </row>
    <row r="17270">
      <c r="A17270" s="13"/>
    </row>
    <row r="17271">
      <c r="A17271" s="13"/>
    </row>
    <row r="17272">
      <c r="A17272" s="13"/>
    </row>
    <row r="17273">
      <c r="A17273" s="13"/>
    </row>
    <row r="17274">
      <c r="A17274" s="13"/>
    </row>
    <row r="17275">
      <c r="A17275" s="13"/>
    </row>
    <row r="17276">
      <c r="A17276" s="13"/>
    </row>
    <row r="17277">
      <c r="A17277" s="13"/>
    </row>
    <row r="17278">
      <c r="A17278" s="13"/>
    </row>
    <row r="17279">
      <c r="A17279" s="13"/>
    </row>
    <row r="17280">
      <c r="A17280" s="13"/>
    </row>
    <row r="17281">
      <c r="A17281" s="13"/>
    </row>
    <row r="17282">
      <c r="A17282" s="13"/>
    </row>
    <row r="17283">
      <c r="A17283" s="13"/>
    </row>
    <row r="17284">
      <c r="A17284" s="13"/>
    </row>
    <row r="17285">
      <c r="A17285" s="13"/>
    </row>
    <row r="17286">
      <c r="A17286" s="13"/>
    </row>
    <row r="17287">
      <c r="A17287" s="13"/>
    </row>
    <row r="17288">
      <c r="A17288" s="13"/>
    </row>
    <row r="17289">
      <c r="A17289" s="13"/>
    </row>
    <row r="17290">
      <c r="A17290" s="13"/>
    </row>
    <row r="17291">
      <c r="A17291" s="13"/>
    </row>
    <row r="17292">
      <c r="A17292" s="13"/>
    </row>
    <row r="17293">
      <c r="A17293" s="13"/>
    </row>
    <row r="17294">
      <c r="A17294" s="13"/>
    </row>
    <row r="17295">
      <c r="A17295" s="13"/>
    </row>
    <row r="17296">
      <c r="A17296" s="13"/>
    </row>
    <row r="17297">
      <c r="A17297" s="13"/>
    </row>
    <row r="17298">
      <c r="A17298" s="13"/>
    </row>
    <row r="17299">
      <c r="A17299" s="13"/>
    </row>
    <row r="17300">
      <c r="A17300" s="13"/>
    </row>
    <row r="17301">
      <c r="A17301" s="13"/>
    </row>
    <row r="17302">
      <c r="A17302" s="13"/>
    </row>
    <row r="17303">
      <c r="A17303" s="13"/>
    </row>
    <row r="17304">
      <c r="A17304" s="13"/>
    </row>
    <row r="17305">
      <c r="A17305" s="13"/>
    </row>
    <row r="17306">
      <c r="A17306" s="13"/>
    </row>
    <row r="17307">
      <c r="A17307" s="13"/>
    </row>
    <row r="17308">
      <c r="A17308" s="13"/>
    </row>
    <row r="17309">
      <c r="A17309" s="13"/>
    </row>
    <row r="17310">
      <c r="A17310" s="13"/>
    </row>
    <row r="17311">
      <c r="A17311" s="13"/>
    </row>
    <row r="17312">
      <c r="A17312" s="13"/>
    </row>
    <row r="17313">
      <c r="A17313" s="13"/>
    </row>
    <row r="17314">
      <c r="A17314" s="13"/>
    </row>
    <row r="17315">
      <c r="A17315" s="13"/>
    </row>
    <row r="17316">
      <c r="A17316" s="13"/>
    </row>
    <row r="17317">
      <c r="A17317" s="13"/>
    </row>
    <row r="17318">
      <c r="A17318" s="13"/>
    </row>
    <row r="17319">
      <c r="A17319" s="13"/>
    </row>
    <row r="17320">
      <c r="A17320" s="13"/>
    </row>
    <row r="17321">
      <c r="A17321" s="13"/>
    </row>
    <row r="17322">
      <c r="A17322" s="13"/>
    </row>
    <row r="17323">
      <c r="A17323" s="13"/>
    </row>
    <row r="17324">
      <c r="A17324" s="13"/>
    </row>
    <row r="17325">
      <c r="A17325" s="13"/>
    </row>
    <row r="17326">
      <c r="A17326" s="13"/>
    </row>
    <row r="17327">
      <c r="A17327" s="13"/>
    </row>
    <row r="17328">
      <c r="A17328" s="13"/>
    </row>
    <row r="17329">
      <c r="A17329" s="13"/>
    </row>
    <row r="17330">
      <c r="A17330" s="13"/>
    </row>
    <row r="17331">
      <c r="A17331" s="13"/>
    </row>
    <row r="17332">
      <c r="A17332" s="13"/>
    </row>
    <row r="17333">
      <c r="A17333" s="13"/>
    </row>
    <row r="17334">
      <c r="A17334" s="13"/>
    </row>
    <row r="17335">
      <c r="A17335" s="13"/>
    </row>
    <row r="17336">
      <c r="A17336" s="13"/>
    </row>
    <row r="17337">
      <c r="A17337" s="13"/>
    </row>
    <row r="17338">
      <c r="A17338" s="13"/>
    </row>
    <row r="17339">
      <c r="A17339" s="13"/>
    </row>
    <row r="17340">
      <c r="A17340" s="13"/>
    </row>
    <row r="17341">
      <c r="A17341" s="13"/>
    </row>
    <row r="17342">
      <c r="A17342" s="13"/>
    </row>
    <row r="17343">
      <c r="A17343" s="13"/>
    </row>
    <row r="17344">
      <c r="A17344" s="13"/>
    </row>
    <row r="17345">
      <c r="A17345" s="13"/>
    </row>
    <row r="17346">
      <c r="A17346" s="13"/>
    </row>
    <row r="17347">
      <c r="A17347" s="13"/>
    </row>
    <row r="17348">
      <c r="A17348" s="13"/>
    </row>
    <row r="17349">
      <c r="A17349" s="13"/>
    </row>
    <row r="17350">
      <c r="A17350" s="13"/>
    </row>
    <row r="17351">
      <c r="A17351" s="13"/>
    </row>
    <row r="17352">
      <c r="A17352" s="13"/>
    </row>
    <row r="17353">
      <c r="A17353" s="13"/>
    </row>
    <row r="17354">
      <c r="A17354" s="13"/>
    </row>
    <row r="17355">
      <c r="A17355" s="13"/>
    </row>
    <row r="17356">
      <c r="A17356" s="13"/>
    </row>
    <row r="17357">
      <c r="A17357" s="13"/>
    </row>
    <row r="17358">
      <c r="A17358" s="13"/>
    </row>
    <row r="17359">
      <c r="A17359" s="13"/>
    </row>
    <row r="17360">
      <c r="A17360" s="13"/>
    </row>
    <row r="17361">
      <c r="A17361" s="13"/>
    </row>
    <row r="17362">
      <c r="A17362" s="13"/>
    </row>
    <row r="17363">
      <c r="A17363" s="13"/>
    </row>
    <row r="17364">
      <c r="A17364" s="13"/>
    </row>
    <row r="17365">
      <c r="A17365" s="13"/>
    </row>
    <row r="17366">
      <c r="A17366" s="13"/>
    </row>
    <row r="17367">
      <c r="A17367" s="13"/>
    </row>
    <row r="17368">
      <c r="A17368" s="13"/>
    </row>
    <row r="17369">
      <c r="A17369" s="13"/>
    </row>
    <row r="17370">
      <c r="A17370" s="13"/>
    </row>
    <row r="17371">
      <c r="A17371" s="13"/>
    </row>
    <row r="17372">
      <c r="A17372" s="13"/>
    </row>
    <row r="17373">
      <c r="A17373" s="13"/>
    </row>
    <row r="17374">
      <c r="A17374" s="13"/>
    </row>
    <row r="17375">
      <c r="A17375" s="13"/>
    </row>
    <row r="17376">
      <c r="A17376" s="13"/>
    </row>
    <row r="17377">
      <c r="A17377" s="13"/>
    </row>
    <row r="17378">
      <c r="A17378" s="13"/>
    </row>
    <row r="17379">
      <c r="A17379" s="13"/>
    </row>
    <row r="17380">
      <c r="A17380" s="13"/>
    </row>
    <row r="17381">
      <c r="A17381" s="13"/>
    </row>
    <row r="17382">
      <c r="A17382" s="13"/>
    </row>
    <row r="17383">
      <c r="A17383" s="13"/>
    </row>
    <row r="17384">
      <c r="A17384" s="13"/>
    </row>
    <row r="17385">
      <c r="A17385" s="13"/>
    </row>
    <row r="17386">
      <c r="A17386" s="13"/>
    </row>
    <row r="17387">
      <c r="A17387" s="13"/>
    </row>
    <row r="17388">
      <c r="A17388" s="13"/>
    </row>
    <row r="17389">
      <c r="A17389" s="13"/>
    </row>
    <row r="17390">
      <c r="A17390" s="13"/>
    </row>
    <row r="17391">
      <c r="A17391" s="13"/>
    </row>
    <row r="17392">
      <c r="A17392" s="13"/>
    </row>
    <row r="17393">
      <c r="A17393" s="13"/>
    </row>
    <row r="17394">
      <c r="A17394" s="13"/>
    </row>
    <row r="17395">
      <c r="A17395" s="13"/>
    </row>
    <row r="17396">
      <c r="A17396" s="13"/>
    </row>
    <row r="17397">
      <c r="A17397" s="13"/>
    </row>
    <row r="17398">
      <c r="A17398" s="13"/>
    </row>
    <row r="17399">
      <c r="A17399" s="13"/>
    </row>
    <row r="17400">
      <c r="A17400" s="13"/>
    </row>
    <row r="17401">
      <c r="A17401" s="13"/>
    </row>
    <row r="17402">
      <c r="A17402" s="13"/>
    </row>
    <row r="17403">
      <c r="A17403" s="13"/>
    </row>
    <row r="17404">
      <c r="A17404" s="13"/>
    </row>
    <row r="17405">
      <c r="A17405" s="13"/>
    </row>
    <row r="17406">
      <c r="A17406" s="13"/>
    </row>
    <row r="17407">
      <c r="A17407" s="13"/>
    </row>
    <row r="17408">
      <c r="A17408" s="13"/>
    </row>
    <row r="17409">
      <c r="A17409" s="13"/>
    </row>
    <row r="17410">
      <c r="A17410" s="13"/>
    </row>
    <row r="17411">
      <c r="A17411" s="13"/>
    </row>
    <row r="17412">
      <c r="A17412" s="13"/>
    </row>
    <row r="17413">
      <c r="A17413" s="13"/>
    </row>
    <row r="17414">
      <c r="A17414" s="13"/>
    </row>
    <row r="17415">
      <c r="A17415" s="13"/>
    </row>
    <row r="17416">
      <c r="A17416" s="13"/>
    </row>
    <row r="17417">
      <c r="A17417" s="13"/>
    </row>
    <row r="17418">
      <c r="A17418" s="13"/>
    </row>
    <row r="17419">
      <c r="A17419" s="13"/>
    </row>
    <row r="17420">
      <c r="A17420" s="13"/>
    </row>
    <row r="17421">
      <c r="A17421" s="13"/>
    </row>
    <row r="17422">
      <c r="A17422" s="13"/>
    </row>
    <row r="17423">
      <c r="A17423" s="13"/>
    </row>
    <row r="17424">
      <c r="A17424" s="13"/>
    </row>
    <row r="17425">
      <c r="A17425" s="13"/>
    </row>
    <row r="17426">
      <c r="A17426" s="13"/>
    </row>
    <row r="17427">
      <c r="A17427" s="13"/>
    </row>
    <row r="17428">
      <c r="A17428" s="13"/>
    </row>
    <row r="17429">
      <c r="A17429" s="13"/>
    </row>
    <row r="17430">
      <c r="A17430" s="13"/>
    </row>
    <row r="17431">
      <c r="A17431" s="13"/>
    </row>
    <row r="17432">
      <c r="A17432" s="13"/>
    </row>
    <row r="17433">
      <c r="A17433" s="13"/>
    </row>
    <row r="17434">
      <c r="A17434" s="13"/>
    </row>
    <row r="17435">
      <c r="A17435" s="13"/>
    </row>
    <row r="17436">
      <c r="A17436" s="13"/>
    </row>
    <row r="17437">
      <c r="A17437" s="13"/>
    </row>
    <row r="17438">
      <c r="A17438" s="13"/>
    </row>
    <row r="17439">
      <c r="A17439" s="13"/>
    </row>
    <row r="17440">
      <c r="A17440" s="13"/>
    </row>
    <row r="17441">
      <c r="A17441" s="13"/>
    </row>
    <row r="17442">
      <c r="A17442" s="13"/>
    </row>
    <row r="17443">
      <c r="A17443" s="13"/>
    </row>
    <row r="17444">
      <c r="A17444" s="13"/>
    </row>
    <row r="17445">
      <c r="A17445" s="13"/>
    </row>
    <row r="17446">
      <c r="A17446" s="13"/>
    </row>
    <row r="17447">
      <c r="A17447" s="13"/>
    </row>
    <row r="17448">
      <c r="A17448" s="13"/>
    </row>
    <row r="17449">
      <c r="A17449" s="13"/>
    </row>
    <row r="17450">
      <c r="A17450" s="13"/>
    </row>
    <row r="17451">
      <c r="A17451" s="13"/>
    </row>
    <row r="17452">
      <c r="A17452" s="13"/>
    </row>
    <row r="17453">
      <c r="A17453" s="13"/>
    </row>
    <row r="17454">
      <c r="A17454" s="13"/>
    </row>
    <row r="17455">
      <c r="A17455" s="13"/>
    </row>
    <row r="17456">
      <c r="A17456" s="13"/>
    </row>
    <row r="17457">
      <c r="A17457" s="13"/>
    </row>
    <row r="17458">
      <c r="A17458" s="13"/>
    </row>
    <row r="17459">
      <c r="A17459" s="13"/>
    </row>
    <row r="17460">
      <c r="A17460" s="13"/>
    </row>
    <row r="17461">
      <c r="A17461" s="13"/>
    </row>
    <row r="17462">
      <c r="A17462" s="13"/>
    </row>
    <row r="17463">
      <c r="A17463" s="13"/>
    </row>
    <row r="17464">
      <c r="A17464" s="13"/>
    </row>
    <row r="17465">
      <c r="A17465" s="13"/>
    </row>
    <row r="17466">
      <c r="A17466" s="13"/>
    </row>
    <row r="17467">
      <c r="A17467" s="13"/>
    </row>
    <row r="17468">
      <c r="A17468" s="13"/>
    </row>
    <row r="17469">
      <c r="A17469" s="13"/>
    </row>
    <row r="17470">
      <c r="A17470" s="13"/>
    </row>
    <row r="17471">
      <c r="A17471" s="13"/>
    </row>
    <row r="17472">
      <c r="A17472" s="13"/>
    </row>
    <row r="17473">
      <c r="A17473" s="13"/>
    </row>
    <row r="17474">
      <c r="A17474" s="13"/>
    </row>
    <row r="17475">
      <c r="A17475" s="13"/>
    </row>
    <row r="17476">
      <c r="A17476" s="13"/>
    </row>
    <row r="17477">
      <c r="A17477" s="13"/>
    </row>
    <row r="17478">
      <c r="A17478" s="13"/>
    </row>
    <row r="17479">
      <c r="A17479" s="13"/>
    </row>
    <row r="17480">
      <c r="A17480" s="13"/>
    </row>
    <row r="17481">
      <c r="A17481" s="13"/>
    </row>
    <row r="17482">
      <c r="A17482" s="13"/>
    </row>
    <row r="17483">
      <c r="A17483" s="13"/>
    </row>
    <row r="17484">
      <c r="A17484" s="13"/>
    </row>
    <row r="17485">
      <c r="A17485" s="13"/>
    </row>
    <row r="17486">
      <c r="A17486" s="13"/>
    </row>
    <row r="17487">
      <c r="A17487" s="13"/>
    </row>
    <row r="17488">
      <c r="A17488" s="13"/>
    </row>
    <row r="17489">
      <c r="A17489" s="13"/>
    </row>
    <row r="17490">
      <c r="A17490" s="13"/>
    </row>
    <row r="17491">
      <c r="A17491" s="13"/>
    </row>
    <row r="17492">
      <c r="A17492" s="13"/>
    </row>
    <row r="17493">
      <c r="A17493" s="13"/>
    </row>
    <row r="17494">
      <c r="A17494" s="13"/>
    </row>
    <row r="17495">
      <c r="A17495" s="13"/>
    </row>
    <row r="17496">
      <c r="A17496" s="13"/>
    </row>
    <row r="17497">
      <c r="A17497" s="13"/>
    </row>
    <row r="17498">
      <c r="A17498" s="13"/>
    </row>
    <row r="17499">
      <c r="A17499" s="13"/>
    </row>
    <row r="17500">
      <c r="A17500" s="13"/>
    </row>
    <row r="17501">
      <c r="A17501" s="13"/>
    </row>
    <row r="17502">
      <c r="A17502" s="13"/>
    </row>
    <row r="17503">
      <c r="A17503" s="13"/>
    </row>
    <row r="17504">
      <c r="A17504" s="13"/>
    </row>
    <row r="17505">
      <c r="A17505" s="13"/>
    </row>
    <row r="17506">
      <c r="A17506" s="13"/>
    </row>
    <row r="17507">
      <c r="A17507" s="13"/>
    </row>
    <row r="17508">
      <c r="A17508" s="13"/>
    </row>
    <row r="17509">
      <c r="A17509" s="13"/>
    </row>
    <row r="17510">
      <c r="A17510" s="13"/>
    </row>
    <row r="17511">
      <c r="A17511" s="13"/>
    </row>
    <row r="17512">
      <c r="A17512" s="13"/>
    </row>
    <row r="17513">
      <c r="A17513" s="13"/>
    </row>
    <row r="17514">
      <c r="A17514" s="13"/>
    </row>
    <row r="17515">
      <c r="A17515" s="13"/>
    </row>
    <row r="17516">
      <c r="A17516" s="13"/>
    </row>
    <row r="17517">
      <c r="A17517" s="13"/>
    </row>
    <row r="17518">
      <c r="A17518" s="13"/>
    </row>
    <row r="17519">
      <c r="A17519" s="13"/>
    </row>
    <row r="17520">
      <c r="A17520" s="13"/>
    </row>
    <row r="17521">
      <c r="A17521" s="13"/>
    </row>
    <row r="17522">
      <c r="A17522" s="13"/>
    </row>
    <row r="17523">
      <c r="A17523" s="13"/>
    </row>
    <row r="17524">
      <c r="A17524" s="13"/>
    </row>
    <row r="17525">
      <c r="A17525" s="13"/>
    </row>
    <row r="17526">
      <c r="A17526" s="13"/>
    </row>
    <row r="17527">
      <c r="A17527" s="13"/>
    </row>
    <row r="17528">
      <c r="A17528" s="13"/>
    </row>
    <row r="17529">
      <c r="A17529" s="13"/>
    </row>
    <row r="17530">
      <c r="A17530" s="13"/>
    </row>
    <row r="17531">
      <c r="A17531" s="13"/>
    </row>
    <row r="17532">
      <c r="A17532" s="13"/>
    </row>
    <row r="17533">
      <c r="A17533" s="13"/>
    </row>
    <row r="17534">
      <c r="A17534" s="13"/>
    </row>
    <row r="17535">
      <c r="A17535" s="13"/>
    </row>
    <row r="17536">
      <c r="A17536" s="13"/>
    </row>
    <row r="17537">
      <c r="A17537" s="13"/>
    </row>
    <row r="17538">
      <c r="A17538" s="13"/>
    </row>
    <row r="17539">
      <c r="A17539" s="13"/>
    </row>
    <row r="17540">
      <c r="A17540" s="13"/>
    </row>
    <row r="17541">
      <c r="A17541" s="13"/>
    </row>
    <row r="17542">
      <c r="A17542" s="13"/>
    </row>
    <row r="17543">
      <c r="A17543" s="13"/>
    </row>
    <row r="17544">
      <c r="A17544" s="13"/>
    </row>
    <row r="17545">
      <c r="A17545" s="13"/>
    </row>
    <row r="17546">
      <c r="A17546" s="13"/>
    </row>
    <row r="17547">
      <c r="A17547" s="13"/>
    </row>
    <row r="17548">
      <c r="A17548" s="13"/>
    </row>
    <row r="17549">
      <c r="A17549" s="13"/>
    </row>
    <row r="17550">
      <c r="A17550" s="13"/>
    </row>
    <row r="17551">
      <c r="A17551" s="13"/>
    </row>
    <row r="17552">
      <c r="A17552" s="13"/>
    </row>
    <row r="17553">
      <c r="A17553" s="13"/>
    </row>
    <row r="17554">
      <c r="A17554" s="13"/>
    </row>
    <row r="17555">
      <c r="A17555" s="13"/>
    </row>
    <row r="17556">
      <c r="A17556" s="13"/>
    </row>
    <row r="17557">
      <c r="A17557" s="13"/>
    </row>
    <row r="17558">
      <c r="A17558" s="13"/>
    </row>
    <row r="17559">
      <c r="A17559" s="13"/>
    </row>
    <row r="17560">
      <c r="A17560" s="13"/>
    </row>
    <row r="17561">
      <c r="A17561" s="13"/>
    </row>
    <row r="17562">
      <c r="A17562" s="13"/>
    </row>
    <row r="17563">
      <c r="A17563" s="13"/>
    </row>
    <row r="17564">
      <c r="A17564" s="13"/>
    </row>
    <row r="17565">
      <c r="A17565" s="13"/>
    </row>
    <row r="17566">
      <c r="A17566" s="13"/>
    </row>
    <row r="17567">
      <c r="A17567" s="13"/>
    </row>
    <row r="17568">
      <c r="A17568" s="13"/>
    </row>
    <row r="17569">
      <c r="A17569" s="13"/>
    </row>
    <row r="17570">
      <c r="A17570" s="13"/>
    </row>
    <row r="17571">
      <c r="A17571" s="13"/>
    </row>
    <row r="17572">
      <c r="A17572" s="13"/>
    </row>
    <row r="17573">
      <c r="A17573" s="13"/>
    </row>
    <row r="17574">
      <c r="A17574" s="13"/>
    </row>
    <row r="17575">
      <c r="A17575" s="13"/>
    </row>
    <row r="17576">
      <c r="A17576" s="13"/>
    </row>
    <row r="17577">
      <c r="A17577" s="13"/>
    </row>
    <row r="17578">
      <c r="A17578" s="13"/>
    </row>
    <row r="17579">
      <c r="A17579" s="13"/>
    </row>
    <row r="17580">
      <c r="A17580" s="13"/>
    </row>
    <row r="17581">
      <c r="A17581" s="13"/>
    </row>
    <row r="17582">
      <c r="A17582" s="13"/>
    </row>
    <row r="17583">
      <c r="A17583" s="13"/>
    </row>
    <row r="17584">
      <c r="A17584" s="13"/>
    </row>
    <row r="17585">
      <c r="A17585" s="13"/>
    </row>
    <row r="17586">
      <c r="A17586" s="13"/>
    </row>
    <row r="17587">
      <c r="A17587" s="13"/>
    </row>
    <row r="17588">
      <c r="A17588" s="13"/>
    </row>
    <row r="17589">
      <c r="A17589" s="13"/>
    </row>
    <row r="17590">
      <c r="A17590" s="13"/>
    </row>
    <row r="17591">
      <c r="A17591" s="13"/>
    </row>
    <row r="17592">
      <c r="A17592" s="13"/>
    </row>
    <row r="17593">
      <c r="A17593" s="13"/>
    </row>
    <row r="17594">
      <c r="A17594" s="13"/>
    </row>
    <row r="17595">
      <c r="A17595" s="13"/>
    </row>
    <row r="17596">
      <c r="A17596" s="13"/>
    </row>
    <row r="17597">
      <c r="A17597" s="13"/>
    </row>
    <row r="17598">
      <c r="A17598" s="13"/>
    </row>
    <row r="17599">
      <c r="A17599" s="13"/>
    </row>
    <row r="17600">
      <c r="A17600" s="13"/>
    </row>
    <row r="17601">
      <c r="A17601" s="13"/>
    </row>
    <row r="17602">
      <c r="A17602" s="13"/>
    </row>
    <row r="17603">
      <c r="A17603" s="13"/>
    </row>
    <row r="17604">
      <c r="A17604" s="13"/>
    </row>
    <row r="17605">
      <c r="A17605" s="13"/>
    </row>
    <row r="17606">
      <c r="A17606" s="13"/>
    </row>
    <row r="17607">
      <c r="A17607" s="13"/>
    </row>
    <row r="17608">
      <c r="A17608" s="13"/>
    </row>
    <row r="17609">
      <c r="A17609" s="13"/>
    </row>
    <row r="17610">
      <c r="A17610" s="13"/>
    </row>
    <row r="17611">
      <c r="A17611" s="13"/>
    </row>
    <row r="17612">
      <c r="A17612" s="13"/>
    </row>
    <row r="17613">
      <c r="A17613" s="13"/>
    </row>
    <row r="17614">
      <c r="A17614" s="13"/>
    </row>
    <row r="17615">
      <c r="A17615" s="13"/>
    </row>
    <row r="17616">
      <c r="A17616" s="13"/>
    </row>
    <row r="17617">
      <c r="A17617" s="13"/>
    </row>
    <row r="17618">
      <c r="A17618" s="13"/>
    </row>
    <row r="17619">
      <c r="A17619" s="13"/>
    </row>
    <row r="17620">
      <c r="A17620" s="13"/>
    </row>
    <row r="17621">
      <c r="A17621" s="13"/>
    </row>
    <row r="17622">
      <c r="A17622" s="13"/>
    </row>
    <row r="17623">
      <c r="A17623" s="13"/>
    </row>
    <row r="17624">
      <c r="A17624" s="13"/>
    </row>
    <row r="17625">
      <c r="A17625" s="13"/>
    </row>
    <row r="17626">
      <c r="A17626" s="13"/>
    </row>
    <row r="17627">
      <c r="A17627" s="13"/>
    </row>
    <row r="17628">
      <c r="A17628" s="13"/>
    </row>
    <row r="17629">
      <c r="A17629" s="13"/>
    </row>
    <row r="17630">
      <c r="A17630" s="13"/>
    </row>
    <row r="17631">
      <c r="A17631" s="13"/>
    </row>
    <row r="17632">
      <c r="A17632" s="13"/>
    </row>
    <row r="17633">
      <c r="A17633" s="13"/>
    </row>
    <row r="17634">
      <c r="A17634" s="13"/>
    </row>
    <row r="17635">
      <c r="A17635" s="13"/>
    </row>
    <row r="17636">
      <c r="A17636" s="13"/>
    </row>
    <row r="17637">
      <c r="A17637" s="13"/>
    </row>
    <row r="17638">
      <c r="A17638" s="13"/>
    </row>
    <row r="17639">
      <c r="A17639" s="13"/>
    </row>
    <row r="17640">
      <c r="A17640" s="13"/>
    </row>
    <row r="17641">
      <c r="A17641" s="13"/>
    </row>
    <row r="17642">
      <c r="A17642" s="13"/>
    </row>
    <row r="17643">
      <c r="A17643" s="13"/>
    </row>
    <row r="17644">
      <c r="A17644" s="13"/>
    </row>
    <row r="17645">
      <c r="A17645" s="13"/>
    </row>
    <row r="17646">
      <c r="A17646" s="13"/>
    </row>
    <row r="17647">
      <c r="A17647" s="13"/>
    </row>
    <row r="17648">
      <c r="A17648" s="13"/>
    </row>
    <row r="17649">
      <c r="A17649" s="13"/>
    </row>
    <row r="17650">
      <c r="A17650" s="13"/>
    </row>
    <row r="17651">
      <c r="A17651" s="13"/>
    </row>
    <row r="17652">
      <c r="A17652" s="13"/>
    </row>
    <row r="17653">
      <c r="A17653" s="13"/>
    </row>
    <row r="17654">
      <c r="A17654" s="13"/>
    </row>
    <row r="17655">
      <c r="A17655" s="13"/>
    </row>
    <row r="17656">
      <c r="A17656" s="13"/>
    </row>
    <row r="17657">
      <c r="A17657" s="13"/>
    </row>
    <row r="17658">
      <c r="A17658" s="13"/>
    </row>
    <row r="17659">
      <c r="A17659" s="13"/>
    </row>
    <row r="17660">
      <c r="A17660" s="13"/>
    </row>
    <row r="17661">
      <c r="A17661" s="13"/>
    </row>
    <row r="17662">
      <c r="A17662" s="13"/>
    </row>
    <row r="17663">
      <c r="A17663" s="13"/>
    </row>
    <row r="17664">
      <c r="A17664" s="13"/>
    </row>
    <row r="17665">
      <c r="A17665" s="13"/>
    </row>
    <row r="17666">
      <c r="A17666" s="13"/>
    </row>
    <row r="17667">
      <c r="A17667" s="13"/>
    </row>
    <row r="17668">
      <c r="A17668" s="13"/>
    </row>
    <row r="17669">
      <c r="A17669" s="13"/>
    </row>
    <row r="17670">
      <c r="A17670" s="13"/>
    </row>
    <row r="17671">
      <c r="A17671" s="13"/>
    </row>
    <row r="17672">
      <c r="A17672" s="13"/>
    </row>
    <row r="17673">
      <c r="A17673" s="13"/>
    </row>
    <row r="17674">
      <c r="A17674" s="13"/>
    </row>
    <row r="17675">
      <c r="A17675" s="13"/>
    </row>
    <row r="17676">
      <c r="A17676" s="13"/>
    </row>
    <row r="17677">
      <c r="A17677" s="13"/>
    </row>
    <row r="17678">
      <c r="A17678" s="13"/>
    </row>
    <row r="17679">
      <c r="A17679" s="13"/>
    </row>
    <row r="17680">
      <c r="A17680" s="13"/>
    </row>
    <row r="17681">
      <c r="A17681" s="13"/>
    </row>
    <row r="17682">
      <c r="A17682" s="13"/>
    </row>
    <row r="17683">
      <c r="A17683" s="13"/>
    </row>
    <row r="17684">
      <c r="A17684" s="13"/>
    </row>
    <row r="17685">
      <c r="A17685" s="13"/>
    </row>
    <row r="17686">
      <c r="A17686" s="13"/>
    </row>
    <row r="17687">
      <c r="A17687" s="13"/>
    </row>
    <row r="17688">
      <c r="A17688" s="13"/>
    </row>
    <row r="17689">
      <c r="A17689" s="13"/>
    </row>
    <row r="17690">
      <c r="A17690" s="13"/>
    </row>
    <row r="17691">
      <c r="A17691" s="13"/>
    </row>
    <row r="17692">
      <c r="A17692" s="13"/>
    </row>
    <row r="17693">
      <c r="A17693" s="13"/>
    </row>
    <row r="17694">
      <c r="A17694" s="13"/>
    </row>
    <row r="17695">
      <c r="A17695" s="13"/>
    </row>
    <row r="17696">
      <c r="A17696" s="13"/>
    </row>
    <row r="17697">
      <c r="A17697" s="13"/>
    </row>
    <row r="17698">
      <c r="A17698" s="13"/>
    </row>
    <row r="17699">
      <c r="A17699" s="13"/>
    </row>
    <row r="17700">
      <c r="A17700" s="13"/>
    </row>
    <row r="17701">
      <c r="A17701" s="13"/>
    </row>
    <row r="17702">
      <c r="A17702" s="13"/>
    </row>
    <row r="17703">
      <c r="A17703" s="13"/>
    </row>
    <row r="17704">
      <c r="A17704" s="13"/>
    </row>
    <row r="17705">
      <c r="A17705" s="13"/>
    </row>
    <row r="17706">
      <c r="A17706" s="13"/>
    </row>
    <row r="17707">
      <c r="A17707" s="13"/>
    </row>
    <row r="17708">
      <c r="A17708" s="13"/>
    </row>
    <row r="17709">
      <c r="A17709" s="13"/>
    </row>
    <row r="17710">
      <c r="A17710" s="13"/>
    </row>
    <row r="17711">
      <c r="A17711" s="13"/>
    </row>
    <row r="17712">
      <c r="A17712" s="13"/>
    </row>
    <row r="17713">
      <c r="A17713" s="13"/>
    </row>
    <row r="17714">
      <c r="A17714" s="13"/>
    </row>
    <row r="17715">
      <c r="A17715" s="13"/>
    </row>
    <row r="17716">
      <c r="A17716" s="13"/>
    </row>
    <row r="17717">
      <c r="A17717" s="13"/>
    </row>
    <row r="17718">
      <c r="A17718" s="13"/>
    </row>
    <row r="17719">
      <c r="A17719" s="13"/>
    </row>
    <row r="17720">
      <c r="A17720" s="13"/>
    </row>
    <row r="17721">
      <c r="A17721" s="13"/>
    </row>
    <row r="17722">
      <c r="A17722" s="13"/>
    </row>
    <row r="17723">
      <c r="A17723" s="13"/>
    </row>
    <row r="17724">
      <c r="A17724" s="13"/>
    </row>
    <row r="17725">
      <c r="A17725" s="13"/>
    </row>
    <row r="17726">
      <c r="A17726" s="13"/>
    </row>
    <row r="17727">
      <c r="A17727" s="13"/>
    </row>
    <row r="17728">
      <c r="A17728" s="13"/>
    </row>
    <row r="17729">
      <c r="A17729" s="13"/>
    </row>
    <row r="17730">
      <c r="A17730" s="13"/>
    </row>
    <row r="17731">
      <c r="A17731" s="13"/>
    </row>
    <row r="17732">
      <c r="A17732" s="13"/>
    </row>
    <row r="17733">
      <c r="A17733" s="13"/>
    </row>
    <row r="17734">
      <c r="A17734" s="13"/>
    </row>
    <row r="17735">
      <c r="A17735" s="13"/>
    </row>
    <row r="17736">
      <c r="A17736" s="13"/>
    </row>
    <row r="17737">
      <c r="A17737" s="13"/>
    </row>
    <row r="17738">
      <c r="A17738" s="13"/>
    </row>
    <row r="17739">
      <c r="A17739" s="13"/>
    </row>
    <row r="17740">
      <c r="A17740" s="13"/>
    </row>
    <row r="17741">
      <c r="A17741" s="13"/>
    </row>
    <row r="17742">
      <c r="A17742" s="13"/>
    </row>
    <row r="17743">
      <c r="A17743" s="13"/>
    </row>
    <row r="17744">
      <c r="A17744" s="13"/>
    </row>
    <row r="17745">
      <c r="A17745" s="13"/>
    </row>
    <row r="17746">
      <c r="A17746" s="13"/>
    </row>
    <row r="17747">
      <c r="A17747" s="13"/>
    </row>
    <row r="17748">
      <c r="A17748" s="13"/>
    </row>
    <row r="17749">
      <c r="A17749" s="13"/>
    </row>
    <row r="17750">
      <c r="A17750" s="13"/>
    </row>
    <row r="17751">
      <c r="A17751" s="13"/>
    </row>
    <row r="17752">
      <c r="A17752" s="13"/>
    </row>
    <row r="17753">
      <c r="A17753" s="13"/>
    </row>
    <row r="17754">
      <c r="A17754" s="13"/>
    </row>
    <row r="17755">
      <c r="A17755" s="13"/>
    </row>
    <row r="17756">
      <c r="A17756" s="13"/>
    </row>
    <row r="17757">
      <c r="A17757" s="13"/>
    </row>
    <row r="17758">
      <c r="A17758" s="13"/>
    </row>
    <row r="17759">
      <c r="A17759" s="13"/>
    </row>
    <row r="17760">
      <c r="A17760" s="13"/>
    </row>
    <row r="17761">
      <c r="A17761" s="13"/>
    </row>
    <row r="17762">
      <c r="A17762" s="13"/>
    </row>
    <row r="17763">
      <c r="A17763" s="13"/>
    </row>
    <row r="17764">
      <c r="A17764" s="13"/>
    </row>
    <row r="17765">
      <c r="A17765" s="13"/>
    </row>
    <row r="17766">
      <c r="A17766" s="13"/>
    </row>
    <row r="17767">
      <c r="A17767" s="13"/>
    </row>
    <row r="17768">
      <c r="A17768" s="13"/>
    </row>
    <row r="17769">
      <c r="A17769" s="13"/>
    </row>
    <row r="17770">
      <c r="A17770" s="13"/>
    </row>
    <row r="17771">
      <c r="A17771" s="13"/>
    </row>
    <row r="17772">
      <c r="A17772" s="13"/>
    </row>
    <row r="17773">
      <c r="A17773" s="13"/>
    </row>
    <row r="17774">
      <c r="A17774" s="13"/>
    </row>
    <row r="17775">
      <c r="A17775" s="13"/>
    </row>
    <row r="17776">
      <c r="A17776" s="13"/>
    </row>
    <row r="17777">
      <c r="A17777" s="13"/>
    </row>
    <row r="17778">
      <c r="A17778" s="13"/>
    </row>
    <row r="17779">
      <c r="A17779" s="13"/>
    </row>
    <row r="17780">
      <c r="A17780" s="13"/>
    </row>
    <row r="17781">
      <c r="A17781" s="13"/>
    </row>
    <row r="17782">
      <c r="A17782" s="13"/>
    </row>
    <row r="17783">
      <c r="A17783" s="13"/>
    </row>
    <row r="17784">
      <c r="A17784" s="13"/>
    </row>
    <row r="17785">
      <c r="A17785" s="13"/>
    </row>
    <row r="17786">
      <c r="A17786" s="13"/>
    </row>
    <row r="17787">
      <c r="A17787" s="13"/>
    </row>
    <row r="17788">
      <c r="A17788" s="13"/>
    </row>
    <row r="17789">
      <c r="A17789" s="13"/>
    </row>
    <row r="17790">
      <c r="A17790" s="13"/>
    </row>
    <row r="17791">
      <c r="A17791" s="13"/>
    </row>
    <row r="17792">
      <c r="A17792" s="13"/>
    </row>
    <row r="17793">
      <c r="A17793" s="13"/>
    </row>
    <row r="17794">
      <c r="A17794" s="13"/>
    </row>
    <row r="17795">
      <c r="A17795" s="13"/>
    </row>
    <row r="17796">
      <c r="A17796" s="13"/>
    </row>
    <row r="17797">
      <c r="A17797" s="13"/>
    </row>
    <row r="17798">
      <c r="A17798" s="13"/>
    </row>
    <row r="17799">
      <c r="A17799" s="13"/>
    </row>
    <row r="17800">
      <c r="A17800" s="13"/>
    </row>
    <row r="17801">
      <c r="A17801" s="13"/>
    </row>
    <row r="17802">
      <c r="A17802" s="13"/>
    </row>
    <row r="17803">
      <c r="A17803" s="13"/>
    </row>
    <row r="17804">
      <c r="A17804" s="13"/>
    </row>
    <row r="17805">
      <c r="A17805" s="13"/>
    </row>
    <row r="17806">
      <c r="A17806" s="13"/>
    </row>
    <row r="17807">
      <c r="A17807" s="13"/>
    </row>
    <row r="17808">
      <c r="A17808" s="13"/>
    </row>
    <row r="17809">
      <c r="A17809" s="13"/>
    </row>
    <row r="17810">
      <c r="A17810" s="13"/>
    </row>
    <row r="17811">
      <c r="A17811" s="13"/>
    </row>
    <row r="17812">
      <c r="A17812" s="13"/>
    </row>
    <row r="17813">
      <c r="A17813" s="13"/>
    </row>
    <row r="17814">
      <c r="A17814" s="13"/>
    </row>
    <row r="17815">
      <c r="A17815" s="13"/>
    </row>
    <row r="17816">
      <c r="A17816" s="13"/>
    </row>
    <row r="17817">
      <c r="A17817" s="13"/>
    </row>
    <row r="17818">
      <c r="A17818" s="13"/>
    </row>
    <row r="17819">
      <c r="A17819" s="13"/>
    </row>
    <row r="17820">
      <c r="A17820" s="13"/>
    </row>
    <row r="17821">
      <c r="A17821" s="13"/>
    </row>
    <row r="17822">
      <c r="A17822" s="13"/>
    </row>
    <row r="17823">
      <c r="A17823" s="13"/>
    </row>
    <row r="17824">
      <c r="A17824" s="13"/>
    </row>
    <row r="17825">
      <c r="A17825" s="13"/>
    </row>
    <row r="17826">
      <c r="A17826" s="13"/>
    </row>
    <row r="17827">
      <c r="A17827" s="13"/>
    </row>
    <row r="17828">
      <c r="A17828" s="13"/>
    </row>
    <row r="17829">
      <c r="A17829" s="13"/>
    </row>
    <row r="17830">
      <c r="A17830" s="13"/>
    </row>
    <row r="17831">
      <c r="A17831" s="13"/>
    </row>
    <row r="17832">
      <c r="A17832" s="13"/>
    </row>
    <row r="17833">
      <c r="A17833" s="13"/>
    </row>
    <row r="17834">
      <c r="A17834" s="13"/>
    </row>
    <row r="17835">
      <c r="A17835" s="13"/>
    </row>
    <row r="17836">
      <c r="A17836" s="13"/>
    </row>
    <row r="17837">
      <c r="A17837" s="13"/>
    </row>
    <row r="17838">
      <c r="A17838" s="13"/>
    </row>
    <row r="17839">
      <c r="A17839" s="13"/>
    </row>
    <row r="17840">
      <c r="A17840" s="13"/>
    </row>
    <row r="17841">
      <c r="A17841" s="13"/>
    </row>
    <row r="17842">
      <c r="A17842" s="13"/>
    </row>
    <row r="17843">
      <c r="A17843" s="13"/>
    </row>
    <row r="17844">
      <c r="A17844" s="13"/>
    </row>
    <row r="17845">
      <c r="A17845" s="13"/>
    </row>
    <row r="17846">
      <c r="A17846" s="13"/>
    </row>
    <row r="17847">
      <c r="A17847" s="13"/>
    </row>
    <row r="17848">
      <c r="A17848" s="13"/>
    </row>
    <row r="17849">
      <c r="A17849" s="13"/>
    </row>
    <row r="17850">
      <c r="A17850" s="13"/>
    </row>
    <row r="17851">
      <c r="A17851" s="13"/>
    </row>
    <row r="17852">
      <c r="A17852" s="13"/>
    </row>
    <row r="17853">
      <c r="A17853" s="13"/>
    </row>
    <row r="17854">
      <c r="A17854" s="13"/>
    </row>
    <row r="17855">
      <c r="A17855" s="13"/>
    </row>
    <row r="17856">
      <c r="A17856" s="13"/>
    </row>
    <row r="17857">
      <c r="A17857" s="13"/>
    </row>
    <row r="17858">
      <c r="A17858" s="13"/>
    </row>
    <row r="17859">
      <c r="A17859" s="13"/>
    </row>
    <row r="17860">
      <c r="A17860" s="13"/>
    </row>
    <row r="17861">
      <c r="A17861" s="13"/>
    </row>
    <row r="17862">
      <c r="A17862" s="13"/>
    </row>
    <row r="17863">
      <c r="A17863" s="13"/>
    </row>
    <row r="17864">
      <c r="A17864" s="13"/>
    </row>
    <row r="17865">
      <c r="A17865" s="13"/>
    </row>
    <row r="17866">
      <c r="A17866" s="13"/>
    </row>
    <row r="17867">
      <c r="A17867" s="13"/>
    </row>
    <row r="17868">
      <c r="A17868" s="13"/>
    </row>
    <row r="17869">
      <c r="A17869" s="13"/>
    </row>
    <row r="17870">
      <c r="A17870" s="13"/>
    </row>
    <row r="17871">
      <c r="A17871" s="13"/>
    </row>
    <row r="17872">
      <c r="A17872" s="13"/>
    </row>
    <row r="17873">
      <c r="A17873" s="13"/>
    </row>
    <row r="17874">
      <c r="A17874" s="13"/>
    </row>
    <row r="17875">
      <c r="A17875" s="13"/>
    </row>
    <row r="17876">
      <c r="A17876" s="13"/>
    </row>
    <row r="17877">
      <c r="A17877" s="13"/>
    </row>
    <row r="17878">
      <c r="A17878" s="13"/>
    </row>
    <row r="17879">
      <c r="A17879" s="13"/>
    </row>
    <row r="17880">
      <c r="A17880" s="13"/>
    </row>
    <row r="17881">
      <c r="A17881" s="13"/>
    </row>
    <row r="17882">
      <c r="A17882" s="13"/>
    </row>
    <row r="17883">
      <c r="A17883" s="13"/>
    </row>
    <row r="17884">
      <c r="A17884" s="13"/>
    </row>
    <row r="17885">
      <c r="A17885" s="13"/>
    </row>
    <row r="17886">
      <c r="A17886" s="13"/>
    </row>
    <row r="17887">
      <c r="A17887" s="13"/>
    </row>
    <row r="17888">
      <c r="A17888" s="13"/>
    </row>
    <row r="17889">
      <c r="A17889" s="13"/>
    </row>
    <row r="17890">
      <c r="A17890" s="13"/>
    </row>
    <row r="17891">
      <c r="A17891" s="13"/>
    </row>
    <row r="17892">
      <c r="A17892" s="13"/>
    </row>
    <row r="17893">
      <c r="A17893" s="13"/>
    </row>
    <row r="17894">
      <c r="A17894" s="13"/>
    </row>
    <row r="17895">
      <c r="A17895" s="13"/>
    </row>
    <row r="17896">
      <c r="A17896" s="13"/>
    </row>
    <row r="17897">
      <c r="A17897" s="13"/>
    </row>
    <row r="17898">
      <c r="A17898" s="13"/>
    </row>
    <row r="17899">
      <c r="A17899" s="13"/>
    </row>
    <row r="17900">
      <c r="A17900" s="13"/>
    </row>
    <row r="17901">
      <c r="A17901" s="13"/>
    </row>
    <row r="17902">
      <c r="A17902" s="13"/>
    </row>
    <row r="17903">
      <c r="A17903" s="13"/>
    </row>
    <row r="17904">
      <c r="A17904" s="13"/>
    </row>
    <row r="17905">
      <c r="A17905" s="13"/>
    </row>
    <row r="17906">
      <c r="A17906" s="13"/>
    </row>
    <row r="17907">
      <c r="A17907" s="13"/>
    </row>
    <row r="17908">
      <c r="A17908" s="13"/>
    </row>
    <row r="17909">
      <c r="A17909" s="13"/>
    </row>
    <row r="17910">
      <c r="A17910" s="13"/>
    </row>
    <row r="17911">
      <c r="A17911" s="13"/>
    </row>
    <row r="17912">
      <c r="A17912" s="13"/>
    </row>
    <row r="17913">
      <c r="A17913" s="13"/>
    </row>
    <row r="17914">
      <c r="A17914" s="13"/>
    </row>
    <row r="17915">
      <c r="A17915" s="13"/>
    </row>
    <row r="17916">
      <c r="A17916" s="13"/>
    </row>
    <row r="17917">
      <c r="A17917" s="13"/>
    </row>
    <row r="17918">
      <c r="A17918" s="13"/>
    </row>
    <row r="17919">
      <c r="A17919" s="13"/>
    </row>
    <row r="17920">
      <c r="A17920" s="13"/>
    </row>
    <row r="17921">
      <c r="A17921" s="13"/>
    </row>
  </sheetData>
  <drawing r:id="rId1"/>
</worksheet>
</file>