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690" windowWidth="28830" windowHeight="6720" tabRatio="454"/>
  </bookViews>
  <sheets>
    <sheet name="RFQ SAS-400" sheetId="1" r:id="rId1"/>
  </sheets>
  <definedNames>
    <definedName name="__IntlFixup" hidden="1">TRUE</definedName>
    <definedName name="__IntlFixupTable" hidden="1">#REF!</definedName>
    <definedName name="_xlnm._FilterDatabase" localSheetId="0" hidden="1">'RFQ SAS-400'!$A$1:$M$43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calcChain.xml><?xml version="1.0" encoding="utf-8"?>
<calcChain xmlns="http://schemas.openxmlformats.org/spreadsheetml/2006/main">
  <c r="H87" i="1"/>
  <c r="H81"/>
  <c r="H79"/>
  <c r="H68"/>
  <c r="H66"/>
  <c r="H65"/>
  <c r="H64"/>
  <c r="H55"/>
  <c r="H53"/>
  <c r="H49"/>
  <c r="H48"/>
  <c r="H46"/>
  <c r="H44"/>
  <c r="H42"/>
  <c r="H40"/>
  <c r="H38"/>
  <c r="H36"/>
  <c r="H34"/>
  <c r="H28"/>
  <c r="H26"/>
  <c r="H25"/>
  <c r="H23"/>
  <c r="H21"/>
  <c r="H20"/>
  <c r="H18"/>
  <c r="H16"/>
  <c r="H12"/>
  <c r="H9"/>
  <c r="H7"/>
  <c r="H5"/>
  <c r="H3"/>
  <c r="U4"/>
  <c r="U6"/>
  <c r="U8"/>
  <c r="U10"/>
  <c r="U11"/>
  <c r="U13"/>
  <c r="U14"/>
  <c r="U15"/>
  <c r="U17"/>
  <c r="U19"/>
  <c r="U22"/>
  <c r="U24"/>
  <c r="U27"/>
  <c r="U29"/>
  <c r="U30"/>
  <c r="U31"/>
  <c r="U32"/>
  <c r="U33"/>
  <c r="U35"/>
  <c r="U36"/>
  <c r="U37"/>
  <c r="U39"/>
  <c r="U41"/>
  <c r="U43"/>
  <c r="U44"/>
  <c r="U45"/>
  <c r="U47"/>
  <c r="U50"/>
  <c r="U51"/>
  <c r="U52"/>
  <c r="U53"/>
  <c r="U54"/>
  <c r="U56"/>
  <c r="U57"/>
  <c r="U58"/>
  <c r="U59"/>
  <c r="U60"/>
  <c r="U61"/>
  <c r="U62"/>
  <c r="U63"/>
  <c r="U67"/>
  <c r="U69"/>
  <c r="U70"/>
  <c r="U71"/>
  <c r="U72"/>
  <c r="U73"/>
  <c r="U74"/>
  <c r="U75"/>
  <c r="U76"/>
  <c r="U78"/>
  <c r="U80"/>
  <c r="U82"/>
  <c r="U83"/>
  <c r="U84"/>
  <c r="U85"/>
  <c r="U86"/>
  <c r="U88"/>
  <c r="U89"/>
  <c r="U90"/>
  <c r="U79"/>
  <c r="U68"/>
  <c r="U65"/>
  <c r="U49"/>
  <c r="U46"/>
  <c r="U42"/>
  <c r="U40"/>
  <c r="U38"/>
  <c r="U34"/>
  <c r="U28" l="1"/>
  <c r="U26"/>
  <c r="U25"/>
  <c r="U23"/>
  <c r="U21"/>
  <c r="U18"/>
  <c r="U16"/>
  <c r="U12"/>
  <c r="U9"/>
  <c r="U7"/>
  <c r="U5"/>
  <c r="U3"/>
  <c r="U87" l="1"/>
  <c r="U81"/>
  <c r="U66"/>
  <c r="U64"/>
  <c r="U55"/>
  <c r="U48"/>
  <c r="U20"/>
  <c r="U92" s="1"/>
</calcChain>
</file>

<file path=xl/sharedStrings.xml><?xml version="1.0" encoding="utf-8"?>
<sst xmlns="http://schemas.openxmlformats.org/spreadsheetml/2006/main" count="685" uniqueCount="406">
  <si>
    <t>Pos.</t>
  </si>
  <si>
    <t>Manufacturer Code</t>
  </si>
  <si>
    <t>Description</t>
  </si>
  <si>
    <t>Manufacturer</t>
  </si>
  <si>
    <t>PRICE/PCS</t>
  </si>
  <si>
    <t>TOTAL</t>
  </si>
  <si>
    <t>Currency</t>
  </si>
  <si>
    <t>Delivery Time</t>
  </si>
  <si>
    <t>PU</t>
  </si>
  <si>
    <t>MOQ</t>
  </si>
  <si>
    <t>MULTICOMP</t>
  </si>
  <si>
    <t xml:space="preserve">Distributor </t>
  </si>
  <si>
    <t>Distributor CODE</t>
  </si>
  <si>
    <t>Digi-Key</t>
  </si>
  <si>
    <t>Farnell</t>
  </si>
  <si>
    <t>Microchip</t>
  </si>
  <si>
    <t>0R0 1% 0.063W 0603</t>
  </si>
  <si>
    <t>1A 50V GP Diode MELF 5x2.5mm</t>
  </si>
  <si>
    <t>1M 1% 0.063W 0603</t>
  </si>
  <si>
    <t>2.8X4.6X1.9mm SMD MULTICOMP_MCIPTG23K-V</t>
  </si>
  <si>
    <t>12p 50V NP0 0402</t>
  </si>
  <si>
    <t>25.0000HZ 8pF ±15ppm 2x1.6mm</t>
  </si>
  <si>
    <t>40 V 1A SOD-123 ultra low VF MEGA  Schottky</t>
  </si>
  <si>
    <t>49R9 1% 0.063W 0603</t>
  </si>
  <si>
    <t>CN RJ11 RA TH</t>
  </si>
  <si>
    <t>CONN HEADER 6POS 3MM RT ANG TIN</t>
  </si>
  <si>
    <t>EL CAP 100uF 6V3 6.6x5.4mm</t>
  </si>
  <si>
    <t>EL CAP 470uF 6.3V  8.0x10.2mm</t>
  </si>
  <si>
    <t>FER 220Z 2.2A 0603</t>
  </si>
  <si>
    <t>GREEN 2mA 1V8 0603</t>
  </si>
  <si>
    <t>HDR 2X4 V 2.54mmP</t>
  </si>
  <si>
    <t>IC EEPROM 2KBIT 400KHZ 8SOIC</t>
  </si>
  <si>
    <t>MCU, 8BIT, PIC18, 41.66MHZ, TQFP-80</t>
  </si>
  <si>
    <t>N-Ch 220mA 50V SOT-23</t>
  </si>
  <si>
    <t>Octal Buffer and line Drivers</t>
  </si>
  <si>
    <t>RS232 Driver-Receiver SOIC-16</t>
  </si>
  <si>
    <t>TERM BLOCK HDR 2POS R/A 3.81MM</t>
  </si>
  <si>
    <t>TVS 16V 400W Unidirectional SMA DO-214AC</t>
  </si>
  <si>
    <t>TVS 45V 0603</t>
  </si>
  <si>
    <t>9331662</t>
  </si>
  <si>
    <t>7355521</t>
  </si>
  <si>
    <t>1469746</t>
  </si>
  <si>
    <t>1605470</t>
  </si>
  <si>
    <t>1758943</t>
  </si>
  <si>
    <t>644-1252-1-ND</t>
  </si>
  <si>
    <t>1510690</t>
  </si>
  <si>
    <t>1170658</t>
  </si>
  <si>
    <t>H11294-ND</t>
  </si>
  <si>
    <t>WM1815-ND</t>
  </si>
  <si>
    <t>1823603</t>
  </si>
  <si>
    <t>PCE3864CT-ND</t>
  </si>
  <si>
    <t>1781090</t>
  </si>
  <si>
    <t>475-2709-1-ND</t>
  </si>
  <si>
    <t>S2012EC-40-ND</t>
  </si>
  <si>
    <t>24AA02E48-I/SN-ND</t>
  </si>
  <si>
    <t>1332291</t>
  </si>
  <si>
    <t>BSS138CT-ND</t>
  </si>
  <si>
    <t>1105933</t>
  </si>
  <si>
    <t>2335536</t>
  </si>
  <si>
    <t>ED2808-ND</t>
  </si>
  <si>
    <t>Digi Key</t>
  </si>
  <si>
    <t>SMAJ16ABCT-ND</t>
  </si>
  <si>
    <t>1843848</t>
  </si>
  <si>
    <t>VISHAY DRALORIC</t>
  </si>
  <si>
    <t>NDK</t>
  </si>
  <si>
    <t>NXP</t>
  </si>
  <si>
    <t>HIROSE</t>
  </si>
  <si>
    <t>Molex Inc</t>
  </si>
  <si>
    <t>NICHICON</t>
  </si>
  <si>
    <t>PANASONIC</t>
  </si>
  <si>
    <t>MURATA</t>
  </si>
  <si>
    <t>Osram</t>
  </si>
  <si>
    <t>Sullins</t>
  </si>
  <si>
    <t>FAIRCHILD</t>
  </si>
  <si>
    <t>Texas Instrument</t>
  </si>
  <si>
    <t>TEXAS INSTRUMENTS</t>
  </si>
  <si>
    <t>On Shore Technology Inc</t>
  </si>
  <si>
    <t>Bourns Inc</t>
  </si>
  <si>
    <t>TE CONNECTIVITY</t>
  </si>
  <si>
    <t>MC 0.063W 0603 0R</t>
  </si>
  <si>
    <t>LL4001G</t>
  </si>
  <si>
    <t>CRCW06031M00FKEA</t>
  </si>
  <si>
    <t>MCIPTG23K-V</t>
  </si>
  <si>
    <t>MCCA000093</t>
  </si>
  <si>
    <t>NX2016SA-25.000M-STD-CZS-1</t>
  </si>
  <si>
    <t>PMEG4010CEH</t>
  </si>
  <si>
    <t>MC 0.063W 0603 1% 49R9</t>
  </si>
  <si>
    <t>TM5RJ2-66(50)</t>
  </si>
  <si>
    <t>0430450600</t>
  </si>
  <si>
    <t>UWX0J101MCL1GB</t>
  </si>
  <si>
    <t>EEE-0JA471P</t>
  </si>
  <si>
    <t>BLM18KG221SN1D</t>
  </si>
  <si>
    <t>LG L29K-G2J1-24-Z</t>
  </si>
  <si>
    <t>PREC040DAAN-RC</t>
  </si>
  <si>
    <t>24AA02E48-I/SN</t>
  </si>
  <si>
    <t>PIC18F87J60-I/PT</t>
  </si>
  <si>
    <t>BSS138</t>
  </si>
  <si>
    <t>SN74LVC244APWR</t>
  </si>
  <si>
    <t>MAX232EIDR</t>
  </si>
  <si>
    <t>OSTOQ023251</t>
  </si>
  <si>
    <t>SMAJ16A</t>
  </si>
  <si>
    <t>PESD0603-240</t>
  </si>
  <si>
    <t>1u 16V X5R 0603</t>
  </si>
  <si>
    <t>KEMET</t>
  </si>
  <si>
    <t>2A 125VAC FAST</t>
  </si>
  <si>
    <t>Littelfuse</t>
  </si>
  <si>
    <t>2K2 1% 0.0625W 0402</t>
  </si>
  <si>
    <t>6K8 1% 0.0625W 0402</t>
  </si>
  <si>
    <t>6n8 25V X7R 0402</t>
  </si>
  <si>
    <t>10K 1% 0.063W 0402</t>
  </si>
  <si>
    <t>10n 25V X7R 0402</t>
  </si>
  <si>
    <t>MuRata</t>
  </si>
  <si>
    <t>10R 1% 0.063W 0603</t>
  </si>
  <si>
    <t>15K 1% 0.063W 50V 0402</t>
  </si>
  <si>
    <t>YAGEO (PHYCOMP)</t>
  </si>
  <si>
    <t>22u 16V X7R 1210</t>
  </si>
  <si>
    <t>TDK Corporation</t>
  </si>
  <si>
    <t>44K2 1% 0.05W 0402</t>
  </si>
  <si>
    <t>100K 1% 0.063W 0402</t>
  </si>
  <si>
    <t>100n 25V X5R CAPC1005X06</t>
  </si>
  <si>
    <t>TAIYO YUDEN</t>
  </si>
  <si>
    <t>120R 1% 0.0625W 50V 0402</t>
  </si>
  <si>
    <t>280R 1% 0.0625W 50V 0402</t>
  </si>
  <si>
    <t>470R 1% 0.063W 0402</t>
  </si>
  <si>
    <t>800mA, ADJ LDO SOT-223</t>
  </si>
  <si>
    <t>National Semiconductor</t>
  </si>
  <si>
    <t>BUCK 3A, 18V, 340KHz SOIC8E</t>
  </si>
  <si>
    <t>Monolitic Power Systems</t>
  </si>
  <si>
    <t>Cap Ceram 10u 16V X5R 1206</t>
  </si>
  <si>
    <t>Kemet</t>
  </si>
  <si>
    <t>EL CAP 100uF 16V 6.6x5.5mm</t>
  </si>
  <si>
    <t>HDR 1X8 2mm Vertical TH</t>
  </si>
  <si>
    <t>JST</t>
  </si>
  <si>
    <t>IND 3.3uH 3.5A 7.3x7.3X4.5mm</t>
  </si>
  <si>
    <t/>
  </si>
  <si>
    <t>IND 10uH 3.4A 8x8mm</t>
  </si>
  <si>
    <t>Taiyo Yuden</t>
  </si>
  <si>
    <t>RED 2mA 1V8 0603</t>
  </si>
  <si>
    <t>RJ45 JACK MAG45 LEDs</t>
  </si>
  <si>
    <t>LINK PP</t>
  </si>
  <si>
    <t>C0603C105K4PAC-TU</t>
  </si>
  <si>
    <t>0451002.MRL</t>
  </si>
  <si>
    <t>MC 0.0625W 0402 1% 2K2</t>
  </si>
  <si>
    <t>MC 0.0625W 0402 1% 6K8</t>
  </si>
  <si>
    <t>MCCA000074</t>
  </si>
  <si>
    <t>MC0402WGF1002TCE-TR</t>
  </si>
  <si>
    <t>GRM155R71E103KA01D</t>
  </si>
  <si>
    <t>MC 0.063W 0603 1% 10R</t>
  </si>
  <si>
    <t>RC0402JR-0715KL</t>
  </si>
  <si>
    <t>C3225X7R1C226K250AC</t>
  </si>
  <si>
    <t>MC0201L6F4422SE</t>
  </si>
  <si>
    <t>MC 0.0625W 0402 1% 100K</t>
  </si>
  <si>
    <t>TMK105BJ104KV-F</t>
  </si>
  <si>
    <t>MC 0.0625W 0402 1% 120R</t>
  </si>
  <si>
    <t>MC 0.0625W 0402 1% 280R</t>
  </si>
  <si>
    <t>CRCW0402470RFKEAHP</t>
  </si>
  <si>
    <t>LM1117MP-ADJ/NOPB</t>
  </si>
  <si>
    <t>MP1484EN</t>
  </si>
  <si>
    <t>C1206C106K4PACTU</t>
  </si>
  <si>
    <t>UWX1C101MCL1GB</t>
  </si>
  <si>
    <t>B8B-PH-K-S(LF)(SN)</t>
  </si>
  <si>
    <t>SCDS74T-3R3-N</t>
  </si>
  <si>
    <t>NR8040T100M</t>
  </si>
  <si>
    <t>LS L29K-H1J2-1-Z</t>
  </si>
  <si>
    <t>LPJ16264A28NL</t>
  </si>
  <si>
    <t>1463388</t>
  </si>
  <si>
    <t>9922172</t>
  </si>
  <si>
    <t>1358051</t>
  </si>
  <si>
    <t>1358064</t>
  </si>
  <si>
    <t>1758922</t>
  </si>
  <si>
    <t>1692451</t>
  </si>
  <si>
    <t>8819734</t>
  </si>
  <si>
    <t>9330429</t>
  </si>
  <si>
    <t>1799247</t>
  </si>
  <si>
    <t>445-3945-1-ND</t>
  </si>
  <si>
    <t>1837991</t>
  </si>
  <si>
    <t>1358096</t>
  </si>
  <si>
    <t>1611916</t>
  </si>
  <si>
    <t>1358018</t>
  </si>
  <si>
    <t>1802977</t>
  </si>
  <si>
    <t>1738845</t>
  </si>
  <si>
    <t>1694365</t>
  </si>
  <si>
    <t>MPS</t>
  </si>
  <si>
    <t>9227881</t>
  </si>
  <si>
    <t>8823065</t>
  </si>
  <si>
    <t>9492461</t>
  </si>
  <si>
    <t>587-2001-1-ND</t>
  </si>
  <si>
    <t>475-1195-1-ND</t>
  </si>
  <si>
    <t>QTY.</t>
  </si>
  <si>
    <t>Oznaka proizvođača</t>
  </si>
  <si>
    <t>Opis</t>
  </si>
  <si>
    <t>Proizvođač</t>
  </si>
  <si>
    <t>Rutronik kod</t>
  </si>
  <si>
    <t>Napomena</t>
  </si>
  <si>
    <t>Link</t>
  </si>
  <si>
    <t>RC0603JR-070RL</t>
  </si>
  <si>
    <t xml:space="preserve">RC0603 0R I=1A                  </t>
  </si>
  <si>
    <t>YAGEO</t>
  </si>
  <si>
    <t>Lager</t>
  </si>
  <si>
    <t>WRC37228</t>
  </si>
  <si>
    <t>xxxxx</t>
  </si>
  <si>
    <t>SM4001</t>
  </si>
  <si>
    <t xml:space="preserve">DIODE 1A 50V MELF               </t>
  </si>
  <si>
    <t>DIOTEC</t>
  </si>
  <si>
    <t>DLGL5186</t>
  </si>
  <si>
    <t>Alternativa.</t>
  </si>
  <si>
    <t>http://diotec.com/tl_files/diotec/files/pdf/datasheets/sm4001</t>
  </si>
  <si>
    <t>CR16-1004-FL</t>
  </si>
  <si>
    <t xml:space="preserve">RC0603 1,00M 1% 0,1W            </t>
  </si>
  <si>
    <t>ASJ</t>
  </si>
  <si>
    <t>WRC33482</t>
  </si>
  <si>
    <t>CL10A105KO8NNNC</t>
  </si>
  <si>
    <t xml:space="preserve">KC 1,0µF 0603 10% 16V X5R       </t>
  </si>
  <si>
    <t>SAMSUNG EM</t>
  </si>
  <si>
    <t xml:space="preserve">KKS1016 </t>
  </si>
  <si>
    <t xml:space="preserve">2A 125V very fast SMD NANO      </t>
  </si>
  <si>
    <t>LITTELFUSE</t>
  </si>
  <si>
    <t xml:space="preserve">FUSE668 </t>
  </si>
  <si>
    <t>RC0402FR-072K2L</t>
  </si>
  <si>
    <t xml:space="preserve">RC0402 2,20K 1% 0,063W          </t>
  </si>
  <si>
    <t xml:space="preserve">WRC33990 </t>
  </si>
  <si>
    <t xml:space="preserve">IPTG23K-A-V-T/R </t>
  </si>
  <si>
    <t>2.8x3.8x1.9mm 1.6N SMT GOLD</t>
  </si>
  <si>
    <t>DIPTRONICS</t>
  </si>
  <si>
    <t>12 nedelja</t>
  </si>
  <si>
    <t>SWITCH9475</t>
  </si>
  <si>
    <t xml:space="preserve">http://www.dip.com.tw/en/en-product-information/en-switch004/item/download/1972_ae463bf9c6f116014f760c19fa488f8e </t>
  </si>
  <si>
    <t>RC0402FR-076K8L</t>
  </si>
  <si>
    <t xml:space="preserve">RC0402 6,80K 1% 0,063W          </t>
  </si>
  <si>
    <t xml:space="preserve">WRC31031 </t>
  </si>
  <si>
    <t>CC0402KRX7R9BB682</t>
  </si>
  <si>
    <t xml:space="preserve">KC 6,8nF 0402 10% 50V X7R       </t>
  </si>
  <si>
    <t xml:space="preserve">KKK19158 </t>
  </si>
  <si>
    <t>CR10-1002-FK</t>
  </si>
  <si>
    <t xml:space="preserve">RC0402 10,0K 1% 0,063W          </t>
  </si>
  <si>
    <t xml:space="preserve">WRC33761 </t>
  </si>
  <si>
    <t xml:space="preserve">KC 10nF 0402 10% 25V X7R        </t>
  </si>
  <si>
    <t xml:space="preserve">KKK14706 </t>
  </si>
  <si>
    <t>RC0603FR-0710RL</t>
  </si>
  <si>
    <t xml:space="preserve">RC0603 10,0R 1% 0,1W            </t>
  </si>
  <si>
    <t xml:space="preserve">WRC37427 </t>
  </si>
  <si>
    <t>CC0402JRNPO9BN120</t>
  </si>
  <si>
    <t xml:space="preserve">KC 12pF 0402 5% 50V NP0         </t>
  </si>
  <si>
    <t xml:space="preserve">KKK15647 </t>
  </si>
  <si>
    <t>RC0402FR-0715KL</t>
  </si>
  <si>
    <t>RC0402 15,0K 1% 0,063W</t>
  </si>
  <si>
    <t xml:space="preserve">WRC31028 </t>
  </si>
  <si>
    <t xml:space="preserve">KC 22uF 1210 10% 16V X7R        </t>
  </si>
  <si>
    <t>TDK</t>
  </si>
  <si>
    <t>KKS3640</t>
  </si>
  <si>
    <t>CC1210KKX7R7BB226</t>
  </si>
  <si>
    <t xml:space="preserve">KC 22µF 1210 10% 16V X7R        </t>
  </si>
  <si>
    <t>KKK22821</t>
  </si>
  <si>
    <t>X1E000021013100</t>
  </si>
  <si>
    <t>TSX-3225 25,000000M  8pF 10ppm</t>
  </si>
  <si>
    <t>EPSON</t>
  </si>
  <si>
    <t>QUARZ6071</t>
  </si>
  <si>
    <t>https://support.epson.biz/td/api/doc_check.php?mode=dl&amp;lang=en&amp;Parts=TSX-3225</t>
  </si>
  <si>
    <t>SDM160S1FQ-7</t>
  </si>
  <si>
    <t>SCHOTTKY-DIODE 60V   1A SOD123F</t>
  </si>
  <si>
    <t>DIODES INC</t>
  </si>
  <si>
    <t>10 nedelja</t>
  </si>
  <si>
    <t>DSKY4811 </t>
  </si>
  <si>
    <t>RC0402FR-0744K2L</t>
  </si>
  <si>
    <t xml:space="preserve">RC0402 44,2K 1% 0,063W          </t>
  </si>
  <si>
    <t>WRC41807</t>
  </si>
  <si>
    <t>RC0603FR-0749R9L</t>
  </si>
  <si>
    <t xml:space="preserve">RC0603 49,9R 1% 0,1W            </t>
  </si>
  <si>
    <t xml:space="preserve">WRC32860 </t>
  </si>
  <si>
    <t>RC0402FR-07100KL</t>
  </si>
  <si>
    <t xml:space="preserve">RC0402 100K 1% 0,063W           </t>
  </si>
  <si>
    <t xml:space="preserve">WRC34084 </t>
  </si>
  <si>
    <t>CL05A104KA5NNNC</t>
  </si>
  <si>
    <t xml:space="preserve">KC 100nF 0402 10% 25V X5R       </t>
  </si>
  <si>
    <t xml:space="preserve">KKK19622 </t>
  </si>
  <si>
    <t>CR10-1200-FK</t>
  </si>
  <si>
    <t xml:space="preserve">RC0402 120R 1% 0,063W           </t>
  </si>
  <si>
    <t xml:space="preserve">WRC40727 </t>
  </si>
  <si>
    <t>RC0402FR-07280RL</t>
  </si>
  <si>
    <t xml:space="preserve">RC0402 280R 1% 0,063W           </t>
  </si>
  <si>
    <t xml:space="preserve">WRC44443 </t>
  </si>
  <si>
    <t>RC0402FR-07470RL</t>
  </si>
  <si>
    <t xml:space="preserve">RC0402 470R 1% 0,063W           </t>
  </si>
  <si>
    <t xml:space="preserve">WRC33975 </t>
  </si>
  <si>
    <t>AZ1117CH-ADJTRG1</t>
  </si>
  <si>
    <t xml:space="preserve">LDO.VREG ADJ      0,8A SOT223   </t>
  </si>
  <si>
    <t>ICSPR9407 </t>
  </si>
  <si>
    <t>Alternativa</t>
  </si>
  <si>
    <t>http://www.diodes.com/datasheets/AZ1117C.pdf</t>
  </si>
  <si>
    <t>LD1117S50CTR</t>
  </si>
  <si>
    <t xml:space="preserve">LDO.VREG POS 5V 0,8A SOT223     </t>
  </si>
  <si>
    <t>ST</t>
  </si>
  <si>
    <t>http://www.st.com/content/ccc/resource/technical/document/datasheet/99/3b/7d/91/91/51/4b/be/CD00000544.pdf/files/CD00000544.pdf/jcr:content/translations/en.CD00000544.pdf</t>
  </si>
  <si>
    <t>AP6502SP-13</t>
  </si>
  <si>
    <t xml:space="preserve">DC-DC 18V 2A D SO-8EP  </t>
  </si>
  <si>
    <t>ICPWM8028</t>
  </si>
  <si>
    <t>http://www.diodes.com/datasheets/AP6502.pdf</t>
  </si>
  <si>
    <t>CL31A106KOHNNNE</t>
  </si>
  <si>
    <t xml:space="preserve">KC 10uF 1206 10% 16V X5R        </t>
  </si>
  <si>
    <t>KKK16737 </t>
  </si>
  <si>
    <t>MTJ-661X1</t>
  </si>
  <si>
    <t xml:space="preserve">06P MODULAR JACK BLACK SIDE     </t>
  </si>
  <si>
    <t>ADAM TECH</t>
  </si>
  <si>
    <t>CONIO1063</t>
  </si>
  <si>
    <t>http://www.adam-tech.com/catalog/2012/page_009-049.pdf</t>
  </si>
  <si>
    <t xml:space="preserve">6/6 MOD. JACK LOW PROF 90° TEMP </t>
  </si>
  <si>
    <t>MOLEX</t>
  </si>
  <si>
    <t>COREC23824 </t>
  </si>
  <si>
    <t>http://www.molex.com/molex/products/datasheet.jsp?part=active/0955012661_MODULAR_JACKS_PLUG.xml</t>
  </si>
  <si>
    <t>06P MICRO-FIT HEADER 2 ROW</t>
  </si>
  <si>
    <t>20 nedelja</t>
  </si>
  <si>
    <t>COREC14615</t>
  </si>
  <si>
    <t>SC1C107M6L005VR259</t>
  </si>
  <si>
    <t>SC 100uF 16V 20% 6x5</t>
  </si>
  <si>
    <t>SAMWHA</t>
  </si>
  <si>
    <t>6x5</t>
  </si>
  <si>
    <t xml:space="preserve">SC 100uF 16V 20% 6x5            </t>
  </si>
  <si>
    <t>KEL12116</t>
  </si>
  <si>
    <t>EEE0JA471P</t>
  </si>
  <si>
    <t xml:space="preserve">VS 470uF 6,3V 20% 8x10          </t>
  </si>
  <si>
    <t>15 nedelja</t>
  </si>
  <si>
    <t xml:space="preserve">KEL20378 </t>
  </si>
  <si>
    <t>EEEFK1A471P</t>
  </si>
  <si>
    <t xml:space="preserve">V-FK 470uF 10V 20% 8x10 </t>
  </si>
  <si>
    <t xml:space="preserve">KEL15969 </t>
  </si>
  <si>
    <t xml:space="preserve">BLM18KG 220R 2200mA Rdc=0,05R   </t>
  </si>
  <si>
    <t xml:space="preserve">FE3647 </t>
  </si>
  <si>
    <t>Q65110-A1746</t>
  </si>
  <si>
    <t xml:space="preserve">SMARTLED GREEN CLEAR LC         </t>
  </si>
  <si>
    <t>OSRAM</t>
  </si>
  <si>
    <t xml:space="preserve">LED7395 </t>
  </si>
  <si>
    <t>LTST-C191KGKT-5A</t>
  </si>
  <si>
    <t xml:space="preserve">CHIP LED GREEN CLEAR 0603       </t>
  </si>
  <si>
    <t>LITEON</t>
  </si>
  <si>
    <t>LED21142 </t>
  </si>
  <si>
    <t>2SH-C-08-TS</t>
  </si>
  <si>
    <t>HDR 1X8</t>
  </si>
  <si>
    <t xml:space="preserve">ADAM TECH </t>
  </si>
  <si>
    <t>Novi kod</t>
  </si>
  <si>
    <t>http://www.adam-tech.com/catalog/2012/page_248-258.pdf</t>
  </si>
  <si>
    <t>087-2-004-0-T-XS0-1260</t>
  </si>
  <si>
    <t xml:space="preserve">04P PINHEADER 2,54MM THT 2R     </t>
  </si>
  <si>
    <t>MPEGARRY</t>
  </si>
  <si>
    <t>lager</t>
  </si>
  <si>
    <t>COREC35300</t>
  </si>
  <si>
    <t>2x4</t>
  </si>
  <si>
    <t>http://www.mpe-connector.de/index.php?lang=de&amp;menu=4&amp;s_product=087&amp;action=Search&amp;id_product=0872</t>
  </si>
  <si>
    <t>087-2-080-0-F-XS0-1080</t>
  </si>
  <si>
    <t xml:space="preserve">80P PINHEADER 2R THT 2,54MM     </t>
  </si>
  <si>
    <t>COREC30185</t>
  </si>
  <si>
    <t>http://www.mpe-connector.de/index.php?lang=en&amp;menu=4&amp;product_group[]=5&amp;action=Search&amp;id_product=0872</t>
  </si>
  <si>
    <t xml:space="preserve">E²ser.I²C 256x8 SO8 1.7V EUI    </t>
  </si>
  <si>
    <t>MICROCHIP</t>
  </si>
  <si>
    <t xml:space="preserve">ICPROM8799 </t>
  </si>
  <si>
    <t>SCDS74T-3R3T-N</t>
  </si>
  <si>
    <t xml:space="preserve">SCDS74 3,3uH 3,5A  30% WWT      </t>
  </si>
  <si>
    <t>CHILISIN</t>
  </si>
  <si>
    <t xml:space="preserve">IND12085 </t>
  </si>
  <si>
    <t>IHLP3232CZER100M11</t>
  </si>
  <si>
    <t xml:space="preserve">IHLP3232CZ 10uH 3,8A 20%        </t>
  </si>
  <si>
    <t>VISHAY</t>
  </si>
  <si>
    <t>7-9 nedelja</t>
  </si>
  <si>
    <t>CDRH8D43NP-100NC</t>
  </si>
  <si>
    <t xml:space="preserve">CDRH8D43NP 10uH 3200mA 30%      </t>
  </si>
  <si>
    <t>SUMIDA</t>
  </si>
  <si>
    <t>IND13929</t>
  </si>
  <si>
    <t xml:space="preserve">PIC18F 128K  TQFP80  85°C       </t>
  </si>
  <si>
    <t xml:space="preserve">ICMCU15797 </t>
  </si>
  <si>
    <t>BSS138-7-F</t>
  </si>
  <si>
    <t xml:space="preserve">N-CH MOS-FET 0,20A 50V SOT23    </t>
  </si>
  <si>
    <t xml:space="preserve">TMOSS5930 </t>
  </si>
  <si>
    <t>Q65110-A1756</t>
  </si>
  <si>
    <t xml:space="preserve">SMARTLED RED CLEAR LC           </t>
  </si>
  <si>
    <t xml:space="preserve">LED7162 </t>
  </si>
  <si>
    <t>J0G-0007NL</t>
  </si>
  <si>
    <t>RJ-45 TAB-UP EMI LED 100BaseT</t>
  </si>
  <si>
    <t>PULSE</t>
  </si>
  <si>
    <t>FETRA1124</t>
  </si>
  <si>
    <t>http://www.google.de/url?sa=t&amp;rct=j&amp;q=&amp;esrc=s&amp;frm=1&amp;source=web&amp;cd=2&amp;cad=rja&amp;uact=8&amp;ved=0CCgQFjAB&amp;url=http%3A%2F%2Fproductfinder.pulseeng.com%2Fproducts%2Fdatasheets%2FJ423.pdf&amp;ei=YoM3VaqzAsywsQG0h4GYBQ&amp;usg=AFQjCNH8J9VDRPGZiJaXtnM0y5S8RDJmHA</t>
  </si>
  <si>
    <t>HIN232EIBNZ</t>
  </si>
  <si>
    <t>Pb-Free RS232 5V 2D/2R 15KV 0.1UF 16NSO</t>
  </si>
  <si>
    <t xml:space="preserve">INTERSIL </t>
  </si>
  <si>
    <t>http://www.intersil.com/content/dam/Intersil/documents/hin2/hin202e-06e-07e-08e-11e-13e-32e.pdf</t>
  </si>
  <si>
    <t>OQ02325100J0G</t>
  </si>
  <si>
    <t xml:space="preserve">02P TERM.BLOCK SCREW PLUGGAB.   </t>
  </si>
  <si>
    <t>FCI</t>
  </si>
  <si>
    <t>COREC34182</t>
  </si>
  <si>
    <t>http://portal.fciconnect.com/Comergent//fci/drawing/oqxx32x100j0g.pdf</t>
  </si>
  <si>
    <t>Lager u wk19</t>
  </si>
  <si>
    <t>Lager u wk26</t>
  </si>
  <si>
    <t>ICSPR9943</t>
  </si>
  <si>
    <t>22 nedelje</t>
  </si>
  <si>
    <t>Lager u wk15</t>
  </si>
  <si>
    <t>Kupovan</t>
  </si>
  <si>
    <t>Alokacija</t>
  </si>
  <si>
    <t>2x80</t>
  </si>
  <si>
    <t>IND13895</t>
  </si>
  <si>
    <t>Lager u wk13</t>
  </si>
  <si>
    <t>Lager u wk14</t>
  </si>
  <si>
    <t>3.10 USD</t>
  </si>
  <si>
    <t>SMAJ16A-E3/61</t>
  </si>
  <si>
    <t xml:space="preserve">TVS-DIODE UNI 0,4KW 19V SMA  </t>
  </si>
  <si>
    <t>Lager u wk42</t>
  </si>
  <si>
    <t>DTRL7362 </t>
  </si>
  <si>
    <t>http://www.vishay.com/docs/88390/smaj50a.pdf</t>
  </si>
  <si>
    <t>EUR</t>
  </si>
</sst>
</file>

<file path=xl/styles.xml><?xml version="1.0" encoding="utf-8"?>
<styleSheet xmlns="http://schemas.openxmlformats.org/spreadsheetml/2006/main">
  <numFmts count="12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000"/>
    <numFmt numFmtId="170" formatCode="&quot;$&quot;#,##0_);\(&quot;$&quot;#,##0\)"/>
    <numFmt numFmtId="171" formatCode="_(* #,##0.00_);_(* \(#,##0.00\);_(* &quot;-&quot;??_);_(@_)"/>
    <numFmt numFmtId="172" formatCode="_(&quot;$&quot;* #,##0.00_);_(&quot;$&quot;* \(#,##0.00\);_(&quot;$&quot;* &quot;-&quot;??_);_(@_)"/>
    <numFmt numFmtId="173" formatCode="0%_);[Red]\(0%\)"/>
    <numFmt numFmtId="174" formatCode="0.00%_);[Red]\(0.00%\)"/>
    <numFmt numFmtId="175" formatCode="#,##0.00000\ [$€-1]"/>
    <numFmt numFmtId="176" formatCode="#,##0.00\ [$€-1]"/>
  </numFmts>
  <fonts count="29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indexed="8"/>
      <name val="MS Sans Serif"/>
      <family val="2"/>
    </font>
    <font>
      <b/>
      <sz val="8"/>
      <color indexed="8"/>
      <name val="MS Sans Serif"/>
      <family val="2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u/>
      <sz val="10.6"/>
      <color theme="10"/>
      <name val="Arial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8"/>
      <name val="MS Sans Serif"/>
      <family val="2"/>
      <charset val="238"/>
    </font>
    <font>
      <sz val="8"/>
      <color rgb="FF000000"/>
      <name val="Segoe UI"/>
      <family val="2"/>
      <charset val="238"/>
    </font>
    <font>
      <sz val="10"/>
      <name val="Arial"/>
      <family val="2"/>
      <charset val="204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u/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4">
    <xf numFmtId="0" fontId="0" fillId="0" borderId="0"/>
    <xf numFmtId="0" fontId="5" fillId="0" borderId="0"/>
    <xf numFmtId="37" fontId="6" fillId="3" borderId="2" applyBorder="0" applyProtection="0">
      <alignment vertical="center"/>
    </xf>
    <xf numFmtId="170" fontId="7" fillId="0" borderId="3">
      <protection locked="0"/>
    </xf>
    <xf numFmtId="0" fontId="8" fillId="4" borderId="0" applyBorder="0">
      <alignment horizontal="left" vertical="center" indent="1"/>
    </xf>
    <xf numFmtId="167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9" fillId="0" borderId="4"/>
    <xf numFmtId="4" fontId="7" fillId="5" borderId="4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7" fillId="6" borderId="4"/>
    <xf numFmtId="171" fontId="10" fillId="0" borderId="5"/>
    <xf numFmtId="37" fontId="11" fillId="7" borderId="3" applyBorder="0">
      <alignment horizontal="left" vertical="center" indent="1"/>
    </xf>
    <xf numFmtId="37" fontId="12" fillId="2" borderId="6" applyFill="0">
      <alignment vertical="center"/>
    </xf>
    <xf numFmtId="0" fontId="12" fillId="8" borderId="7" applyNumberFormat="0">
      <alignment horizontal="left" vertical="top" indent="1"/>
    </xf>
    <xf numFmtId="0" fontId="12" fillId="3" borderId="0" applyBorder="0">
      <alignment horizontal="left" vertical="center" indent="1"/>
    </xf>
    <xf numFmtId="0" fontId="12" fillId="0" borderId="7" applyNumberFormat="0" applyFill="0">
      <alignment horizontal="centerContinuous" vertical="top"/>
    </xf>
    <xf numFmtId="0" fontId="13" fillId="0" borderId="0" applyNumberFormat="0" applyFill="0" applyBorder="0" applyAlignment="0" applyProtection="0">
      <alignment vertical="top"/>
      <protection locked="0"/>
    </xf>
    <xf numFmtId="171" fontId="10" fillId="0" borderId="8"/>
    <xf numFmtId="172" fontId="10" fillId="0" borderId="9"/>
    <xf numFmtId="0" fontId="14" fillId="2" borderId="0">
      <alignment horizontal="left" wrapText="1" indent="1"/>
    </xf>
    <xf numFmtId="0" fontId="15" fillId="0" borderId="0"/>
    <xf numFmtId="0" fontId="15" fillId="0" borderId="0"/>
    <xf numFmtId="0" fontId="16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8" fillId="0" borderId="0"/>
    <xf numFmtId="173" fontId="19" fillId="9" borderId="10"/>
    <xf numFmtId="174" fontId="19" fillId="0" borderId="10" applyFont="0" applyFill="0" applyBorder="0" applyAlignment="0" applyProtection="0">
      <protection locked="0"/>
    </xf>
    <xf numFmtId="2" fontId="20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21" fillId="0" borderId="0">
      <alignment horizontal="right"/>
    </xf>
    <xf numFmtId="0" fontId="22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25" fillId="0" borderId="0"/>
    <xf numFmtId="0" fontId="2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Fill="1" applyBorder="1" applyAlignment="1">
      <alignment horizontal="right"/>
    </xf>
    <xf numFmtId="0" fontId="3" fillId="0" borderId="1" xfId="0" quotePrefix="1" applyFont="1" applyFill="1" applyBorder="1"/>
    <xf numFmtId="0" fontId="3" fillId="0" borderId="1" xfId="0" applyFont="1" applyFill="1" applyBorder="1"/>
    <xf numFmtId="0" fontId="0" fillId="0" borderId="0" xfId="0" applyFill="1"/>
    <xf numFmtId="0" fontId="23" fillId="0" borderId="1" xfId="0" applyFont="1" applyFill="1" applyBorder="1"/>
    <xf numFmtId="3" fontId="5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175" fontId="0" fillId="11" borderId="1" xfId="0" applyNumberFormat="1" applyFill="1" applyBorder="1" applyAlignment="1">
      <alignment horizontal="right"/>
    </xf>
    <xf numFmtId="0" fontId="2" fillId="11" borderId="1" xfId="0" applyFont="1" applyFill="1" applyBorder="1"/>
    <xf numFmtId="0" fontId="2" fillId="11" borderId="1" xfId="0" applyFont="1" applyFill="1" applyBorder="1" applyProtection="1"/>
    <xf numFmtId="0" fontId="2" fillId="11" borderId="1" xfId="0" applyFont="1" applyFill="1" applyBorder="1" applyAlignment="1" applyProtection="1">
      <alignment horizontal="right"/>
    </xf>
    <xf numFmtId="175" fontId="2" fillId="11" borderId="1" xfId="0" applyNumberFormat="1" applyFont="1" applyFill="1" applyBorder="1" applyAlignment="1">
      <alignment horizontal="right"/>
    </xf>
    <xf numFmtId="0" fontId="28" fillId="11" borderId="1" xfId="43" applyFont="1" applyFill="1" applyBorder="1"/>
    <xf numFmtId="0" fontId="24" fillId="11" borderId="1" xfId="0" quotePrefix="1" applyFont="1" applyFill="1" applyBorder="1"/>
    <xf numFmtId="0" fontId="3" fillId="11" borderId="1" xfId="0" quotePrefix="1" applyFont="1" applyFill="1" applyBorder="1"/>
    <xf numFmtId="3" fontId="5" fillId="11" borderId="1" xfId="0" applyNumberFormat="1" applyFont="1" applyFill="1" applyBorder="1" applyAlignment="1">
      <alignment horizontal="center"/>
    </xf>
    <xf numFmtId="4" fontId="5" fillId="11" borderId="1" xfId="0" applyNumberFormat="1" applyFont="1" applyFill="1" applyBorder="1"/>
    <xf numFmtId="0" fontId="0" fillId="11" borderId="0" xfId="0" applyFill="1"/>
    <xf numFmtId="0" fontId="2" fillId="11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175" fontId="2" fillId="0" borderId="1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23" fillId="11" borderId="1" xfId="0" applyFont="1" applyFill="1" applyBorder="1"/>
    <xf numFmtId="0" fontId="0" fillId="11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8" fillId="11" borderId="1" xfId="43" applyFont="1" applyFill="1" applyBorder="1" applyAlignment="1">
      <alignment horizontal="left"/>
    </xf>
    <xf numFmtId="0" fontId="28" fillId="11" borderId="1" xfId="43" applyFont="1" applyFill="1" applyBorder="1" applyAlignment="1" applyProtection="1">
      <alignment horizontal="left"/>
    </xf>
    <xf numFmtId="0" fontId="24" fillId="0" borderId="1" xfId="0" quotePrefix="1" applyFont="1" applyFill="1" applyBorder="1"/>
    <xf numFmtId="4" fontId="5" fillId="0" borderId="1" xfId="0" applyNumberFormat="1" applyFont="1" applyFill="1" applyBorder="1"/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center" vertical="center" wrapText="1"/>
    </xf>
    <xf numFmtId="0" fontId="3" fillId="11" borderId="1" xfId="0" quotePrefix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 vertical="center" wrapText="1"/>
    </xf>
    <xf numFmtId="168" fontId="4" fillId="11" borderId="1" xfId="0" applyNumberFormat="1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/>
    </xf>
    <xf numFmtId="176" fontId="0" fillId="11" borderId="0" xfId="0" applyNumberFormat="1" applyFill="1"/>
    <xf numFmtId="176" fontId="0" fillId="0" borderId="0" xfId="0" applyNumberFormat="1" applyFill="1"/>
  </cellXfs>
  <cellStyles count="44">
    <cellStyle name="amount" xfId="2"/>
    <cellStyle name="Blank" xfId="3"/>
    <cellStyle name="Body text" xfId="4"/>
    <cellStyle name="Comma 2" xfId="5"/>
    <cellStyle name="Comma0" xfId="6"/>
    <cellStyle name="Currency0" xfId="7"/>
    <cellStyle name="DarkBlueOutline" xfId="8"/>
    <cellStyle name="DarkBlueOutlineYellow" xfId="9"/>
    <cellStyle name="Date" xfId="10"/>
    <cellStyle name="Dezimal [0]_Compiling Utility Macros" xfId="11"/>
    <cellStyle name="Dezimal_Compiling Utility Macros" xfId="12"/>
    <cellStyle name="Fixed" xfId="13"/>
    <cellStyle name="GRAY" xfId="14"/>
    <cellStyle name="Gross Margin" xfId="15"/>
    <cellStyle name="header" xfId="16"/>
    <cellStyle name="Header Total" xfId="17"/>
    <cellStyle name="Header1" xfId="18"/>
    <cellStyle name="Header2" xfId="19"/>
    <cellStyle name="Header3" xfId="20"/>
    <cellStyle name="Hyperlink" xfId="43" builtinId="8"/>
    <cellStyle name="Hyperlink 2" xfId="21"/>
    <cellStyle name="Level 2 Total" xfId="22"/>
    <cellStyle name="Major Total" xfId="23"/>
    <cellStyle name="NonPrint_TemTitle" xfId="24"/>
    <cellStyle name="Normal" xfId="0" builtinId="0"/>
    <cellStyle name="Normal 10" xfId="25"/>
    <cellStyle name="Normal 11" xfId="26"/>
    <cellStyle name="Normal 13" xfId="27"/>
    <cellStyle name="Normal 2" xfId="1"/>
    <cellStyle name="Normal 3" xfId="28"/>
    <cellStyle name="Normal 4" xfId="29"/>
    <cellStyle name="Normal 4 2" xfId="42"/>
    <cellStyle name="Normal 6" xfId="30"/>
    <cellStyle name="Normal 9" xfId="31"/>
    <cellStyle name="NormalRed" xfId="32"/>
    <cellStyle name="Percent.0" xfId="33"/>
    <cellStyle name="Percent.00" xfId="34"/>
    <cellStyle name="RED POSTED" xfId="35"/>
    <cellStyle name="Standard_Anpassen der Amortisation" xfId="36"/>
    <cellStyle name="Text_simple" xfId="37"/>
    <cellStyle name="TmsRmn10BlueItalic" xfId="38"/>
    <cellStyle name="TmsRmn10Bold" xfId="39"/>
    <cellStyle name="Währung [0]_Compiling Utility Macros" xfId="40"/>
    <cellStyle name="Währung_Compiling Utility Macros" xfId="4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lex.com/molex/products/datasheet.jsp?part=active/0955012661_MODULAR_JACKS_PLUG.xml" TargetMode="External"/><Relationship Id="rId13" Type="http://schemas.openxmlformats.org/officeDocument/2006/relationships/hyperlink" Target="http://www.intersil.com/content/dam/Intersil/documents/hin2/hin202e-06e-07e-08e-11e-13e-32e.pdf" TargetMode="External"/><Relationship Id="rId3" Type="http://schemas.openxmlformats.org/officeDocument/2006/relationships/hyperlink" Target="https://support.epson.biz/td/api/doc_check.php?mode=dl&amp;lang=en&amp;Parts=TSX-3225" TargetMode="External"/><Relationship Id="rId7" Type="http://schemas.openxmlformats.org/officeDocument/2006/relationships/hyperlink" Target="http://www.adam-tech.com/catalog/2012/page_009-049.pdf" TargetMode="External"/><Relationship Id="rId12" Type="http://schemas.openxmlformats.org/officeDocument/2006/relationships/hyperlink" Target="http://www.google.de/url?sa=t&amp;rct=j&amp;q=&amp;esrc=s&amp;frm=1&amp;source=web&amp;cd=2&amp;cad=rja&amp;uact=8&amp;ved=0CCgQFjAB&amp;url=http%3A%2F%2Fproductfinder.pulseeng.com%2Fproducts%2Fdatasheets%2FJ423.pdf&amp;ei=YoM3VaqzAsywsQG0h4GYBQ&amp;usg=AFQjCNH8J9VDRPGZiJaXtnM0y5S8RDJmHA" TargetMode="External"/><Relationship Id="rId2" Type="http://schemas.openxmlformats.org/officeDocument/2006/relationships/hyperlink" Target="http://www.dip.com.tw/en/en-product-information/en-switch004/item/download/1972_ae463bf9c6f116014f760c19fa488f8e" TargetMode="External"/><Relationship Id="rId1" Type="http://schemas.openxmlformats.org/officeDocument/2006/relationships/hyperlink" Target="http://diotec.com/tl_files/diotec/files/pdf/datasheets/sm4001" TargetMode="External"/><Relationship Id="rId6" Type="http://schemas.openxmlformats.org/officeDocument/2006/relationships/hyperlink" Target="http://www.diodes.com/datasheets/AP6502.pdf" TargetMode="External"/><Relationship Id="rId11" Type="http://schemas.openxmlformats.org/officeDocument/2006/relationships/hyperlink" Target="http://www.mpe-connector.de/index.php?lang=de&amp;menu=4&amp;s_product=087&amp;action=Search&amp;id_product=0872" TargetMode="External"/><Relationship Id="rId5" Type="http://schemas.openxmlformats.org/officeDocument/2006/relationships/hyperlink" Target="http://www.diodes.com/datasheets/AZ1117C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pe-connector.de/index.php?lang=en&amp;menu=4&amp;product_group%5b%5d=5&amp;action=Search&amp;id_product=0872" TargetMode="External"/><Relationship Id="rId4" Type="http://schemas.openxmlformats.org/officeDocument/2006/relationships/hyperlink" Target="http://www.st.com/content/ccc/resource/technical/document/datasheet/99/3b/7d/91/91/51/4b/be/CD00000544.pdf/files/CD00000544.pdf/jcr:content/translations/en.CD00000544.pdf" TargetMode="External"/><Relationship Id="rId9" Type="http://schemas.openxmlformats.org/officeDocument/2006/relationships/hyperlink" Target="http://www.adam-tech.com/catalog/2012/page_248-258.pdf" TargetMode="External"/><Relationship Id="rId14" Type="http://schemas.openxmlformats.org/officeDocument/2006/relationships/hyperlink" Target="http://portal.fciconnect.com/Comergent/fci/drawing/oqxx32x100j0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2"/>
  <sheetViews>
    <sheetView tabSelected="1" topLeftCell="A37" zoomScale="85" zoomScaleNormal="85" workbookViewId="0">
      <selection activeCell="I53" sqref="I53"/>
    </sheetView>
  </sheetViews>
  <sheetFormatPr defaultRowHeight="12.75"/>
  <cols>
    <col min="1" max="1" width="4.7109375" style="4" customWidth="1"/>
    <col min="2" max="2" width="15.140625" style="4" customWidth="1"/>
    <col min="3" max="3" width="17.85546875" style="4" customWidth="1"/>
    <col min="4" max="5" width="12.7109375" style="4" customWidth="1"/>
    <col min="6" max="6" width="18.28515625" style="4" customWidth="1"/>
    <col min="7" max="7" width="10.7109375" style="4" customWidth="1"/>
    <col min="8" max="8" width="14.5703125" style="4" customWidth="1"/>
    <col min="9" max="9" width="13" style="4" customWidth="1"/>
    <col min="10" max="10" width="13.42578125" style="36" customWidth="1"/>
    <col min="11" max="11" width="17" style="4" customWidth="1"/>
    <col min="12" max="13" width="13" style="4" customWidth="1"/>
    <col min="14" max="14" width="24.140625" style="4" bestFit="1" customWidth="1"/>
    <col min="15" max="15" width="14.140625" style="4" bestFit="1" customWidth="1"/>
    <col min="16" max="16" width="11" style="4" bestFit="1" customWidth="1"/>
    <col min="17" max="17" width="41.85546875" style="4" bestFit="1" customWidth="1"/>
    <col min="18" max="18" width="14" style="4" bestFit="1" customWidth="1"/>
    <col min="19" max="20" width="9.140625" style="4"/>
    <col min="21" max="21" width="10.28515625" style="4" hidden="1" customWidth="1"/>
    <col min="22" max="16384" width="9.140625" style="4"/>
  </cols>
  <sheetData>
    <row r="1" spans="1:21" s="20" customFormat="1" ht="25.5">
      <c r="A1" s="38" t="s">
        <v>0</v>
      </c>
      <c r="B1" s="39" t="s">
        <v>1</v>
      </c>
      <c r="C1" s="39" t="s">
        <v>2</v>
      </c>
      <c r="D1" s="39" t="s">
        <v>3</v>
      </c>
      <c r="E1" s="40" t="s">
        <v>11</v>
      </c>
      <c r="F1" s="40" t="s">
        <v>12</v>
      </c>
      <c r="G1" s="41" t="s">
        <v>188</v>
      </c>
      <c r="H1" s="42" t="s">
        <v>4</v>
      </c>
      <c r="I1" s="43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4" t="s">
        <v>189</v>
      </c>
      <c r="O1" s="44" t="s">
        <v>192</v>
      </c>
      <c r="P1" s="44" t="s">
        <v>193</v>
      </c>
      <c r="Q1" s="44" t="s">
        <v>190</v>
      </c>
      <c r="R1" s="44" t="s">
        <v>191</v>
      </c>
      <c r="S1" s="44" t="s">
        <v>194</v>
      </c>
    </row>
    <row r="2" spans="1:21">
      <c r="A2" s="1">
        <v>1</v>
      </c>
      <c r="B2" s="32" t="s">
        <v>79</v>
      </c>
      <c r="C2" s="2" t="s">
        <v>16</v>
      </c>
      <c r="D2" s="2" t="s">
        <v>10</v>
      </c>
      <c r="E2" s="2" t="s">
        <v>14</v>
      </c>
      <c r="F2" s="2" t="s">
        <v>39</v>
      </c>
      <c r="G2" s="6">
        <v>840</v>
      </c>
      <c r="H2" s="7"/>
      <c r="I2" s="33"/>
      <c r="J2" s="34" t="s">
        <v>405</v>
      </c>
      <c r="K2" s="7"/>
      <c r="L2" s="7"/>
      <c r="M2" s="7"/>
      <c r="N2" s="7" t="s">
        <v>200</v>
      </c>
      <c r="O2" s="7"/>
      <c r="P2" s="7"/>
      <c r="Q2" s="7"/>
      <c r="R2" s="7"/>
      <c r="S2" s="7"/>
    </row>
    <row r="3" spans="1:21" s="20" customFormat="1">
      <c r="A3" s="9"/>
      <c r="B3" s="16"/>
      <c r="C3" s="17"/>
      <c r="D3" s="17"/>
      <c r="E3" s="17"/>
      <c r="F3" s="17"/>
      <c r="G3" s="18"/>
      <c r="H3" s="10">
        <f>0.38/1000</f>
        <v>3.8000000000000002E-4</v>
      </c>
      <c r="I3" s="19"/>
      <c r="J3" s="34" t="s">
        <v>405</v>
      </c>
      <c r="K3" s="11" t="s">
        <v>198</v>
      </c>
      <c r="L3" s="9">
        <v>5000</v>
      </c>
      <c r="M3" s="9">
        <v>5000</v>
      </c>
      <c r="N3" s="8" t="s">
        <v>195</v>
      </c>
      <c r="O3" s="11" t="s">
        <v>199</v>
      </c>
      <c r="P3" s="8"/>
      <c r="Q3" s="8" t="s">
        <v>196</v>
      </c>
      <c r="R3" s="8" t="s">
        <v>197</v>
      </c>
      <c r="S3" s="8"/>
      <c r="U3" s="45" t="e">
        <f>SUM(G2*#REF!)</f>
        <v>#REF!</v>
      </c>
    </row>
    <row r="4" spans="1:21">
      <c r="A4" s="1">
        <v>2</v>
      </c>
      <c r="B4" s="32" t="s">
        <v>80</v>
      </c>
      <c r="C4" s="2" t="s">
        <v>17</v>
      </c>
      <c r="D4" s="2" t="s">
        <v>10</v>
      </c>
      <c r="E4" s="2" t="s">
        <v>14</v>
      </c>
      <c r="F4" s="2" t="s">
        <v>40</v>
      </c>
      <c r="G4" s="6">
        <v>420</v>
      </c>
      <c r="H4" s="7"/>
      <c r="I4" s="33"/>
      <c r="J4" s="34" t="s">
        <v>405</v>
      </c>
      <c r="K4" s="7"/>
      <c r="L4" s="7"/>
      <c r="M4" s="7"/>
      <c r="N4" s="7" t="s">
        <v>200</v>
      </c>
      <c r="O4" s="7"/>
      <c r="P4" s="7"/>
      <c r="Q4" s="7"/>
      <c r="R4" s="7"/>
      <c r="S4" s="7"/>
      <c r="U4" s="45" t="e">
        <f>SUM(G3*#REF!)</f>
        <v>#REF!</v>
      </c>
    </row>
    <row r="5" spans="1:21" s="20" customFormat="1">
      <c r="A5" s="9"/>
      <c r="B5" s="16"/>
      <c r="C5" s="17"/>
      <c r="D5" s="17"/>
      <c r="E5" s="17"/>
      <c r="F5" s="17"/>
      <c r="G5" s="18"/>
      <c r="H5" s="14">
        <f>13.9/1000</f>
        <v>1.3900000000000001E-2</v>
      </c>
      <c r="I5" s="19"/>
      <c r="J5" s="34" t="s">
        <v>405</v>
      </c>
      <c r="K5" s="11" t="s">
        <v>198</v>
      </c>
      <c r="L5" s="13">
        <v>5000</v>
      </c>
      <c r="M5" s="13">
        <v>5000</v>
      </c>
      <c r="N5" s="12" t="s">
        <v>201</v>
      </c>
      <c r="O5" s="11" t="s">
        <v>204</v>
      </c>
      <c r="P5" s="11"/>
      <c r="Q5" s="12" t="s">
        <v>202</v>
      </c>
      <c r="R5" s="12" t="s">
        <v>203</v>
      </c>
      <c r="S5" s="15" t="s">
        <v>206</v>
      </c>
      <c r="U5" s="45" t="e">
        <f>SUM(G4*#REF!)</f>
        <v>#REF!</v>
      </c>
    </row>
    <row r="6" spans="1:21">
      <c r="A6" s="1">
        <v>3</v>
      </c>
      <c r="B6" s="32" t="s">
        <v>81</v>
      </c>
      <c r="C6" s="2" t="s">
        <v>18</v>
      </c>
      <c r="D6" s="2" t="s">
        <v>63</v>
      </c>
      <c r="E6" s="2" t="s">
        <v>14</v>
      </c>
      <c r="F6" s="2" t="s">
        <v>41</v>
      </c>
      <c r="G6" s="6">
        <v>420</v>
      </c>
      <c r="H6" s="7"/>
      <c r="I6" s="33"/>
      <c r="J6" s="34" t="s">
        <v>405</v>
      </c>
      <c r="K6" s="7"/>
      <c r="L6" s="7"/>
      <c r="M6" s="7"/>
      <c r="N6" s="7" t="s">
        <v>200</v>
      </c>
      <c r="O6" s="7"/>
      <c r="P6" s="7"/>
      <c r="Q6" s="7"/>
      <c r="R6" s="7"/>
      <c r="S6" s="7"/>
      <c r="U6" s="45" t="e">
        <f>SUM(G5*#REF!)</f>
        <v>#REF!</v>
      </c>
    </row>
    <row r="7" spans="1:21" s="20" customFormat="1">
      <c r="A7" s="9"/>
      <c r="B7" s="16"/>
      <c r="C7" s="17"/>
      <c r="D7" s="17"/>
      <c r="E7" s="17"/>
      <c r="F7" s="17"/>
      <c r="G7" s="18"/>
      <c r="H7" s="14">
        <f>0.51/1000</f>
        <v>5.1000000000000004E-4</v>
      </c>
      <c r="I7" s="19"/>
      <c r="J7" s="34" t="s">
        <v>405</v>
      </c>
      <c r="K7" s="11" t="s">
        <v>198</v>
      </c>
      <c r="L7" s="13">
        <v>5000</v>
      </c>
      <c r="M7" s="13">
        <v>5000</v>
      </c>
      <c r="N7" s="12" t="s">
        <v>207</v>
      </c>
      <c r="O7" s="11" t="s">
        <v>210</v>
      </c>
      <c r="P7" s="8"/>
      <c r="Q7" s="12" t="s">
        <v>208</v>
      </c>
      <c r="R7" s="12" t="s">
        <v>209</v>
      </c>
      <c r="S7" s="8"/>
      <c r="U7" s="45" t="e">
        <f>SUM(G6*#REF!)</f>
        <v>#REF!</v>
      </c>
    </row>
    <row r="8" spans="1:21">
      <c r="A8" s="1">
        <v>4</v>
      </c>
      <c r="B8" s="32" t="s">
        <v>140</v>
      </c>
      <c r="C8" s="2" t="s">
        <v>102</v>
      </c>
      <c r="D8" s="2" t="s">
        <v>103</v>
      </c>
      <c r="E8" s="2" t="s">
        <v>14</v>
      </c>
      <c r="F8" s="2" t="s">
        <v>165</v>
      </c>
      <c r="G8" s="6">
        <v>2520</v>
      </c>
      <c r="H8" s="7"/>
      <c r="I8" s="33"/>
      <c r="J8" s="34" t="s">
        <v>405</v>
      </c>
      <c r="K8" s="7"/>
      <c r="L8" s="7"/>
      <c r="M8" s="7"/>
      <c r="N8" s="7" t="s">
        <v>200</v>
      </c>
      <c r="O8" s="7"/>
      <c r="P8" s="7"/>
      <c r="Q8" s="7"/>
      <c r="R8" s="7"/>
      <c r="S8" s="7"/>
      <c r="U8" s="45" t="e">
        <f>SUM(G7*#REF!)</f>
        <v>#REF!</v>
      </c>
    </row>
    <row r="9" spans="1:21" s="20" customFormat="1">
      <c r="A9" s="9"/>
      <c r="B9" s="16"/>
      <c r="C9" s="17"/>
      <c r="D9" s="17"/>
      <c r="E9" s="17"/>
      <c r="F9" s="17"/>
      <c r="G9" s="18"/>
      <c r="H9" s="10">
        <f>1.87/1000</f>
        <v>1.8700000000000001E-3</v>
      </c>
      <c r="I9" s="19"/>
      <c r="J9" s="34" t="s">
        <v>405</v>
      </c>
      <c r="K9" s="11" t="s">
        <v>198</v>
      </c>
      <c r="L9" s="9">
        <v>4000</v>
      </c>
      <c r="M9" s="9">
        <v>4000</v>
      </c>
      <c r="N9" s="8" t="s">
        <v>211</v>
      </c>
      <c r="O9" s="11" t="s">
        <v>214</v>
      </c>
      <c r="P9" s="8"/>
      <c r="Q9" s="8" t="s">
        <v>212</v>
      </c>
      <c r="R9" s="8" t="s">
        <v>213</v>
      </c>
      <c r="S9" s="8"/>
      <c r="U9" s="45" t="e">
        <f>SUM(G8*#REF!)</f>
        <v>#REF!</v>
      </c>
    </row>
    <row r="10" spans="1:21" s="20" customFormat="1">
      <c r="A10" s="9">
        <v>5</v>
      </c>
      <c r="B10" s="16" t="s">
        <v>141</v>
      </c>
      <c r="C10" s="17" t="s">
        <v>104</v>
      </c>
      <c r="D10" s="17" t="s">
        <v>105</v>
      </c>
      <c r="E10" s="17" t="s">
        <v>14</v>
      </c>
      <c r="F10" s="17" t="s">
        <v>166</v>
      </c>
      <c r="G10" s="18">
        <v>420</v>
      </c>
      <c r="H10" s="10">
        <v>0.16</v>
      </c>
      <c r="I10" s="19"/>
      <c r="J10" s="34" t="s">
        <v>405</v>
      </c>
      <c r="K10" s="11" t="s">
        <v>198</v>
      </c>
      <c r="L10" s="9">
        <v>1000</v>
      </c>
      <c r="M10" s="9">
        <v>1000</v>
      </c>
      <c r="N10" s="8" t="s">
        <v>141</v>
      </c>
      <c r="O10" s="11" t="s">
        <v>217</v>
      </c>
      <c r="P10" s="8"/>
      <c r="Q10" s="8" t="s">
        <v>215</v>
      </c>
      <c r="R10" s="8" t="s">
        <v>216</v>
      </c>
      <c r="S10" s="8"/>
      <c r="U10" s="45" t="e">
        <f>SUM(G9*#REF!)</f>
        <v>#REF!</v>
      </c>
    </row>
    <row r="11" spans="1:21">
      <c r="A11" s="1">
        <v>6</v>
      </c>
      <c r="B11" s="32" t="s">
        <v>142</v>
      </c>
      <c r="C11" s="2" t="s">
        <v>106</v>
      </c>
      <c r="D11" s="2" t="s">
        <v>10</v>
      </c>
      <c r="E11" s="2" t="s">
        <v>14</v>
      </c>
      <c r="F11" s="2" t="s">
        <v>167</v>
      </c>
      <c r="G11" s="6">
        <v>4200</v>
      </c>
      <c r="H11" s="24"/>
      <c r="I11" s="33"/>
      <c r="J11" s="34" t="s">
        <v>405</v>
      </c>
      <c r="K11" s="22"/>
      <c r="L11" s="23"/>
      <c r="M11" s="23"/>
      <c r="N11" s="22" t="s">
        <v>200</v>
      </c>
      <c r="O11" s="22"/>
      <c r="P11" s="7"/>
      <c r="Q11" s="22"/>
      <c r="R11" s="22"/>
      <c r="S11" s="7"/>
      <c r="U11" s="45" t="e">
        <f>SUM(G10*#REF!)</f>
        <v>#REF!</v>
      </c>
    </row>
    <row r="12" spans="1:21" s="20" customFormat="1">
      <c r="A12" s="9"/>
      <c r="B12" s="16"/>
      <c r="C12" s="17"/>
      <c r="D12" s="17"/>
      <c r="E12" s="17"/>
      <c r="F12" s="17"/>
      <c r="G12" s="18"/>
      <c r="H12" s="10">
        <f>0.42/1000</f>
        <v>4.1999999999999996E-4</v>
      </c>
      <c r="I12" s="19"/>
      <c r="J12" s="34" t="s">
        <v>405</v>
      </c>
      <c r="K12" s="11" t="s">
        <v>198</v>
      </c>
      <c r="L12" s="9">
        <v>10000</v>
      </c>
      <c r="M12" s="9">
        <v>10000</v>
      </c>
      <c r="N12" s="8" t="s">
        <v>218</v>
      </c>
      <c r="O12" s="11" t="s">
        <v>220</v>
      </c>
      <c r="P12" s="8"/>
      <c r="Q12" s="8" t="s">
        <v>219</v>
      </c>
      <c r="R12" s="8" t="s">
        <v>197</v>
      </c>
      <c r="S12" s="8"/>
      <c r="U12" s="45" t="e">
        <f>SUM(G11*#REF!)</f>
        <v>#REF!</v>
      </c>
    </row>
    <row r="13" spans="1:21">
      <c r="A13" s="1">
        <v>7</v>
      </c>
      <c r="B13" s="32" t="s">
        <v>82</v>
      </c>
      <c r="C13" s="2" t="s">
        <v>19</v>
      </c>
      <c r="D13" s="2" t="s">
        <v>10</v>
      </c>
      <c r="E13" s="2" t="s">
        <v>14</v>
      </c>
      <c r="F13" s="2" t="s">
        <v>42</v>
      </c>
      <c r="G13" s="6">
        <v>420</v>
      </c>
      <c r="H13" s="7"/>
      <c r="I13" s="33"/>
      <c r="J13" s="34" t="s">
        <v>405</v>
      </c>
      <c r="K13" s="7"/>
      <c r="L13" s="7"/>
      <c r="M13" s="7"/>
      <c r="N13" s="7" t="s">
        <v>200</v>
      </c>
      <c r="O13" s="7"/>
      <c r="P13" s="7"/>
      <c r="Q13" s="7"/>
      <c r="R13" s="7"/>
      <c r="S13" s="7"/>
      <c r="U13" s="45" t="e">
        <f>SUM(G12*#REF!)</f>
        <v>#REF!</v>
      </c>
    </row>
    <row r="14" spans="1:21" s="20" customFormat="1">
      <c r="A14" s="9"/>
      <c r="B14" s="16"/>
      <c r="C14" s="17"/>
      <c r="D14" s="17"/>
      <c r="E14" s="17"/>
      <c r="F14" s="17"/>
      <c r="G14" s="18"/>
      <c r="H14" s="10">
        <v>0.1245</v>
      </c>
      <c r="I14" s="19"/>
      <c r="J14" s="34" t="s">
        <v>405</v>
      </c>
      <c r="K14" s="11" t="s">
        <v>224</v>
      </c>
      <c r="L14" s="9">
        <v>7000</v>
      </c>
      <c r="M14" s="9">
        <v>7000</v>
      </c>
      <c r="N14" s="11" t="s">
        <v>221</v>
      </c>
      <c r="O14" s="11" t="s">
        <v>225</v>
      </c>
      <c r="P14" s="11" t="s">
        <v>205</v>
      </c>
      <c r="Q14" s="11" t="s">
        <v>222</v>
      </c>
      <c r="R14" s="11" t="s">
        <v>223</v>
      </c>
      <c r="S14" s="15" t="s">
        <v>226</v>
      </c>
      <c r="U14" s="45" t="e">
        <f>SUM(G13*#REF!)</f>
        <v>#REF!</v>
      </c>
    </row>
    <row r="15" spans="1:21">
      <c r="A15" s="1">
        <v>8</v>
      </c>
      <c r="B15" s="32" t="s">
        <v>143</v>
      </c>
      <c r="C15" s="2" t="s">
        <v>107</v>
      </c>
      <c r="D15" s="3" t="s">
        <v>10</v>
      </c>
      <c r="E15" s="3" t="s">
        <v>14</v>
      </c>
      <c r="F15" s="3" t="s">
        <v>168</v>
      </c>
      <c r="G15" s="6">
        <v>420</v>
      </c>
      <c r="H15" s="7"/>
      <c r="I15" s="33"/>
      <c r="J15" s="34" t="s">
        <v>405</v>
      </c>
      <c r="K15" s="7"/>
      <c r="L15" s="7"/>
      <c r="M15" s="7"/>
      <c r="N15" s="7" t="s">
        <v>200</v>
      </c>
      <c r="O15" s="7"/>
      <c r="P15" s="7"/>
      <c r="Q15" s="7"/>
      <c r="R15" s="7"/>
      <c r="S15" s="7"/>
      <c r="U15" s="45" t="e">
        <f>SUM(G14*#REF!)</f>
        <v>#REF!</v>
      </c>
    </row>
    <row r="16" spans="1:21" s="20" customFormat="1">
      <c r="A16" s="9"/>
      <c r="B16" s="16"/>
      <c r="C16" s="17"/>
      <c r="D16" s="25"/>
      <c r="E16" s="25"/>
      <c r="F16" s="25"/>
      <c r="G16" s="18"/>
      <c r="H16" s="10">
        <f>0.42/1000</f>
        <v>4.1999999999999996E-4</v>
      </c>
      <c r="I16" s="19"/>
      <c r="J16" s="34" t="s">
        <v>405</v>
      </c>
      <c r="K16" s="11" t="s">
        <v>198</v>
      </c>
      <c r="L16" s="9">
        <v>10000</v>
      </c>
      <c r="M16" s="9">
        <v>10000</v>
      </c>
      <c r="N16" s="8" t="s">
        <v>227</v>
      </c>
      <c r="O16" s="11" t="s">
        <v>229</v>
      </c>
      <c r="P16" s="8"/>
      <c r="Q16" s="8" t="s">
        <v>228</v>
      </c>
      <c r="R16" s="8" t="s">
        <v>197</v>
      </c>
      <c r="S16" s="8"/>
      <c r="U16" s="45" t="e">
        <f>SUM(G15*#REF!)</f>
        <v>#REF!</v>
      </c>
    </row>
    <row r="17" spans="1:21">
      <c r="A17" s="1">
        <v>9</v>
      </c>
      <c r="B17" s="32" t="s">
        <v>144</v>
      </c>
      <c r="C17" s="2" t="s">
        <v>108</v>
      </c>
      <c r="D17" s="2" t="s">
        <v>10</v>
      </c>
      <c r="E17" s="2" t="s">
        <v>14</v>
      </c>
      <c r="F17" s="2" t="s">
        <v>169</v>
      </c>
      <c r="G17" s="6">
        <v>420</v>
      </c>
      <c r="H17" s="7"/>
      <c r="I17" s="33"/>
      <c r="J17" s="34" t="s">
        <v>405</v>
      </c>
      <c r="K17" s="7"/>
      <c r="L17" s="7"/>
      <c r="M17" s="7"/>
      <c r="N17" s="7" t="s">
        <v>200</v>
      </c>
      <c r="O17" s="7"/>
      <c r="P17" s="7"/>
      <c r="Q17" s="7"/>
      <c r="R17" s="7"/>
      <c r="S17" s="7"/>
      <c r="U17" s="45" t="e">
        <f>SUM(G16*#REF!)</f>
        <v>#REF!</v>
      </c>
    </row>
    <row r="18" spans="1:21" s="20" customFormat="1">
      <c r="A18" s="9"/>
      <c r="B18" s="16"/>
      <c r="C18" s="17"/>
      <c r="D18" s="17"/>
      <c r="E18" s="17"/>
      <c r="F18" s="17"/>
      <c r="G18" s="18"/>
      <c r="H18" s="10">
        <f>0.59/1000</f>
        <v>5.8999999999999992E-4</v>
      </c>
      <c r="I18" s="19"/>
      <c r="J18" s="34" t="s">
        <v>405</v>
      </c>
      <c r="K18" s="11" t="s">
        <v>198</v>
      </c>
      <c r="L18" s="9">
        <v>10000</v>
      </c>
      <c r="M18" s="9">
        <v>10000</v>
      </c>
      <c r="N18" s="8" t="s">
        <v>230</v>
      </c>
      <c r="O18" s="11" t="s">
        <v>232</v>
      </c>
      <c r="P18" s="8"/>
      <c r="Q18" s="8" t="s">
        <v>231</v>
      </c>
      <c r="R18" s="8" t="s">
        <v>197</v>
      </c>
      <c r="S18" s="8"/>
      <c r="U18" s="45" t="e">
        <f>SUM(G17*#REF!)</f>
        <v>#REF!</v>
      </c>
    </row>
    <row r="19" spans="1:21">
      <c r="A19" s="1">
        <v>10</v>
      </c>
      <c r="B19" s="32" t="s">
        <v>145</v>
      </c>
      <c r="C19" s="2" t="s">
        <v>109</v>
      </c>
      <c r="D19" s="2" t="s">
        <v>10</v>
      </c>
      <c r="E19" s="2" t="s">
        <v>14</v>
      </c>
      <c r="F19" s="2" t="s">
        <v>170</v>
      </c>
      <c r="G19" s="6">
        <v>2520</v>
      </c>
      <c r="H19" s="7"/>
      <c r="I19" s="33"/>
      <c r="J19" s="34" t="s">
        <v>405</v>
      </c>
      <c r="K19" s="7"/>
      <c r="L19" s="7"/>
      <c r="M19" s="7"/>
      <c r="N19" s="7" t="s">
        <v>200</v>
      </c>
      <c r="O19" s="7"/>
      <c r="P19" s="7"/>
      <c r="Q19" s="7"/>
      <c r="R19" s="7"/>
      <c r="S19" s="7"/>
      <c r="U19" s="45" t="e">
        <f>SUM(G18*#REF!)</f>
        <v>#REF!</v>
      </c>
    </row>
    <row r="20" spans="1:21" s="20" customFormat="1">
      <c r="A20" s="9"/>
      <c r="B20" s="16"/>
      <c r="C20" s="17"/>
      <c r="D20" s="17"/>
      <c r="E20" s="17"/>
      <c r="F20" s="17"/>
      <c r="G20" s="18"/>
      <c r="H20" s="10">
        <f>0.49/1000</f>
        <v>4.8999999999999998E-4</v>
      </c>
      <c r="I20" s="19"/>
      <c r="J20" s="34" t="s">
        <v>405</v>
      </c>
      <c r="K20" s="11" t="s">
        <v>198</v>
      </c>
      <c r="L20" s="9">
        <v>10000</v>
      </c>
      <c r="M20" s="9">
        <v>10000</v>
      </c>
      <c r="N20" s="8" t="s">
        <v>233</v>
      </c>
      <c r="O20" s="11" t="s">
        <v>235</v>
      </c>
      <c r="P20" s="8"/>
      <c r="Q20" s="8" t="s">
        <v>234</v>
      </c>
      <c r="R20" s="8" t="s">
        <v>209</v>
      </c>
      <c r="S20" s="8"/>
      <c r="U20" s="45" t="e">
        <f>SUM(G19*#REF!)</f>
        <v>#REF!</v>
      </c>
    </row>
    <row r="21" spans="1:21" s="20" customFormat="1">
      <c r="A21" s="9">
        <v>11</v>
      </c>
      <c r="B21" s="16" t="s">
        <v>146</v>
      </c>
      <c r="C21" s="17" t="s">
        <v>110</v>
      </c>
      <c r="D21" s="17" t="s">
        <v>111</v>
      </c>
      <c r="E21" s="17" t="s">
        <v>14</v>
      </c>
      <c r="F21" s="17" t="s">
        <v>171</v>
      </c>
      <c r="G21" s="18">
        <v>1260</v>
      </c>
      <c r="H21" s="10">
        <f>0.73/1000</f>
        <v>7.2999999999999996E-4</v>
      </c>
      <c r="I21" s="19"/>
      <c r="J21" s="34" t="s">
        <v>405</v>
      </c>
      <c r="K21" s="11" t="s">
        <v>198</v>
      </c>
      <c r="L21" s="9">
        <v>10000</v>
      </c>
      <c r="M21" s="9">
        <v>10000</v>
      </c>
      <c r="N21" s="8" t="s">
        <v>146</v>
      </c>
      <c r="O21" s="11" t="s">
        <v>237</v>
      </c>
      <c r="P21" s="8"/>
      <c r="Q21" s="8" t="s">
        <v>236</v>
      </c>
      <c r="R21" s="8" t="s">
        <v>70</v>
      </c>
      <c r="S21" s="8"/>
      <c r="U21" s="45" t="e">
        <f>SUM(G20*#REF!)</f>
        <v>#REF!</v>
      </c>
    </row>
    <row r="22" spans="1:21">
      <c r="A22" s="1">
        <v>12</v>
      </c>
      <c r="B22" s="32" t="s">
        <v>147</v>
      </c>
      <c r="C22" s="2" t="s">
        <v>112</v>
      </c>
      <c r="D22" s="2" t="s">
        <v>10</v>
      </c>
      <c r="E22" s="2" t="s">
        <v>14</v>
      </c>
      <c r="F22" s="2" t="s">
        <v>172</v>
      </c>
      <c r="G22" s="6">
        <v>3360</v>
      </c>
      <c r="H22" s="7"/>
      <c r="I22" s="33"/>
      <c r="J22" s="34" t="s">
        <v>405</v>
      </c>
      <c r="K22" s="7"/>
      <c r="L22" s="7"/>
      <c r="M22" s="7"/>
      <c r="N22" s="7" t="s">
        <v>200</v>
      </c>
      <c r="O22" s="7"/>
      <c r="P22" s="7"/>
      <c r="Q22" s="7"/>
      <c r="R22" s="7"/>
      <c r="S22" s="7"/>
      <c r="U22" s="45" t="e">
        <f>SUM(G21*#REF!)</f>
        <v>#REF!</v>
      </c>
    </row>
    <row r="23" spans="1:21" s="20" customFormat="1">
      <c r="A23" s="9"/>
      <c r="B23" s="16"/>
      <c r="C23" s="17"/>
      <c r="D23" s="17"/>
      <c r="E23" s="17"/>
      <c r="F23" s="17"/>
      <c r="G23" s="18"/>
      <c r="H23" s="10">
        <f>0.47/1000</f>
        <v>4.6999999999999999E-4</v>
      </c>
      <c r="I23" s="19"/>
      <c r="J23" s="34" t="s">
        <v>405</v>
      </c>
      <c r="K23" s="11" t="s">
        <v>198</v>
      </c>
      <c r="L23" s="9">
        <v>5000</v>
      </c>
      <c r="M23" s="9">
        <v>5000</v>
      </c>
      <c r="N23" s="8" t="s">
        <v>238</v>
      </c>
      <c r="O23" s="11" t="s">
        <v>240</v>
      </c>
      <c r="P23" s="8"/>
      <c r="Q23" s="8" t="s">
        <v>239</v>
      </c>
      <c r="R23" s="8" t="s">
        <v>197</v>
      </c>
      <c r="S23" s="8"/>
      <c r="U23" s="45" t="e">
        <f>SUM(G22*#REF!)</f>
        <v>#REF!</v>
      </c>
    </row>
    <row r="24" spans="1:21">
      <c r="A24" s="1">
        <v>13</v>
      </c>
      <c r="B24" s="32" t="s">
        <v>83</v>
      </c>
      <c r="C24" s="2" t="s">
        <v>20</v>
      </c>
      <c r="D24" s="2" t="s">
        <v>10</v>
      </c>
      <c r="E24" s="2" t="s">
        <v>14</v>
      </c>
      <c r="F24" s="2" t="s">
        <v>43</v>
      </c>
      <c r="G24" s="6">
        <v>840</v>
      </c>
      <c r="H24" s="7"/>
      <c r="I24" s="33"/>
      <c r="J24" s="34" t="s">
        <v>405</v>
      </c>
      <c r="K24" s="7"/>
      <c r="L24" s="7"/>
      <c r="M24" s="7"/>
      <c r="N24" s="7" t="s">
        <v>200</v>
      </c>
      <c r="O24" s="7"/>
      <c r="P24" s="7"/>
      <c r="Q24" s="7"/>
      <c r="R24" s="7"/>
      <c r="S24" s="7"/>
      <c r="U24" s="45" t="e">
        <f>SUM(G23*#REF!)</f>
        <v>#REF!</v>
      </c>
    </row>
    <row r="25" spans="1:21" s="20" customFormat="1">
      <c r="A25" s="9"/>
      <c r="B25" s="16"/>
      <c r="C25" s="17"/>
      <c r="D25" s="17"/>
      <c r="E25" s="17"/>
      <c r="F25" s="17"/>
      <c r="G25" s="18"/>
      <c r="H25" s="10">
        <f>0.55/1000</f>
        <v>5.5000000000000003E-4</v>
      </c>
      <c r="I25" s="19"/>
      <c r="J25" s="34" t="s">
        <v>405</v>
      </c>
      <c r="K25" s="11" t="s">
        <v>198</v>
      </c>
      <c r="L25" s="9">
        <v>10000</v>
      </c>
      <c r="M25" s="9">
        <v>10000</v>
      </c>
      <c r="N25" s="8" t="s">
        <v>241</v>
      </c>
      <c r="O25" s="11" t="s">
        <v>243</v>
      </c>
      <c r="P25" s="8"/>
      <c r="Q25" s="8" t="s">
        <v>242</v>
      </c>
      <c r="R25" s="8" t="s">
        <v>197</v>
      </c>
      <c r="S25" s="8"/>
      <c r="U25" s="45" t="e">
        <f>SUM(G24*#REF!)</f>
        <v>#REF!</v>
      </c>
    </row>
    <row r="26" spans="1:21" s="20" customFormat="1">
      <c r="A26" s="9">
        <v>14</v>
      </c>
      <c r="B26" s="16" t="s">
        <v>148</v>
      </c>
      <c r="C26" s="17" t="s">
        <v>113</v>
      </c>
      <c r="D26" s="17" t="s">
        <v>114</v>
      </c>
      <c r="E26" s="17" t="s">
        <v>14</v>
      </c>
      <c r="F26" s="17" t="s">
        <v>173</v>
      </c>
      <c r="G26" s="18">
        <v>420</v>
      </c>
      <c r="H26" s="10">
        <f>0.42/1000</f>
        <v>4.1999999999999996E-4</v>
      </c>
      <c r="I26" s="19"/>
      <c r="J26" s="34" t="s">
        <v>405</v>
      </c>
      <c r="K26" s="11" t="s">
        <v>198</v>
      </c>
      <c r="L26" s="9">
        <v>10000</v>
      </c>
      <c r="M26" s="9">
        <v>10000</v>
      </c>
      <c r="N26" s="11" t="s">
        <v>244</v>
      </c>
      <c r="O26" s="11" t="s">
        <v>246</v>
      </c>
      <c r="P26" s="8"/>
      <c r="Q26" s="11" t="s">
        <v>245</v>
      </c>
      <c r="R26" s="11" t="s">
        <v>197</v>
      </c>
      <c r="S26" s="8"/>
      <c r="U26" s="45" t="e">
        <f>SUM(G25*#REF!)</f>
        <v>#REF!</v>
      </c>
    </row>
    <row r="27" spans="1:21" s="20" customFormat="1">
      <c r="A27" s="9">
        <v>15</v>
      </c>
      <c r="B27" s="16" t="s">
        <v>149</v>
      </c>
      <c r="C27" s="17" t="s">
        <v>115</v>
      </c>
      <c r="D27" s="17" t="s">
        <v>116</v>
      </c>
      <c r="E27" s="17" t="s">
        <v>13</v>
      </c>
      <c r="F27" s="17" t="s">
        <v>174</v>
      </c>
      <c r="G27" s="18">
        <v>420</v>
      </c>
      <c r="H27" s="10">
        <v>0.11700000000000001</v>
      </c>
      <c r="I27" s="19"/>
      <c r="J27" s="34" t="s">
        <v>405</v>
      </c>
      <c r="K27" s="11" t="s">
        <v>388</v>
      </c>
      <c r="L27" s="9">
        <v>1000</v>
      </c>
      <c r="M27" s="9">
        <v>1000</v>
      </c>
      <c r="N27" s="8" t="s">
        <v>149</v>
      </c>
      <c r="O27" s="11" t="s">
        <v>249</v>
      </c>
      <c r="P27" s="8"/>
      <c r="Q27" s="8" t="s">
        <v>247</v>
      </c>
      <c r="R27" s="8" t="s">
        <v>248</v>
      </c>
      <c r="S27" s="8"/>
      <c r="U27" s="45" t="e">
        <f>SUM(G26*#REF!)</f>
        <v>#REF!</v>
      </c>
    </row>
    <row r="28" spans="1:21" s="20" customFormat="1">
      <c r="A28" s="9"/>
      <c r="B28" s="16"/>
      <c r="C28" s="17"/>
      <c r="D28" s="17"/>
      <c r="E28" s="17"/>
      <c r="F28" s="17"/>
      <c r="G28" s="18"/>
      <c r="H28" s="10">
        <f>50.38/1000</f>
        <v>5.0380000000000001E-2</v>
      </c>
      <c r="I28" s="19"/>
      <c r="J28" s="34" t="s">
        <v>405</v>
      </c>
      <c r="K28" s="11" t="s">
        <v>389</v>
      </c>
      <c r="L28" s="9">
        <v>500</v>
      </c>
      <c r="M28" s="9">
        <v>500</v>
      </c>
      <c r="N28" s="8" t="s">
        <v>250</v>
      </c>
      <c r="O28" s="11" t="s">
        <v>252</v>
      </c>
      <c r="P28" s="8"/>
      <c r="Q28" s="8" t="s">
        <v>251</v>
      </c>
      <c r="R28" s="8" t="s">
        <v>197</v>
      </c>
      <c r="S28" s="8"/>
      <c r="U28" s="45" t="e">
        <f>SUM(G27*#REF!)</f>
        <v>#REF!</v>
      </c>
    </row>
    <row r="29" spans="1:21">
      <c r="A29" s="1">
        <v>16</v>
      </c>
      <c r="B29" s="32" t="s">
        <v>84</v>
      </c>
      <c r="C29" s="2" t="s">
        <v>21</v>
      </c>
      <c r="D29" s="2" t="s">
        <v>64</v>
      </c>
      <c r="E29" s="2" t="s">
        <v>13</v>
      </c>
      <c r="F29" s="2" t="s">
        <v>44</v>
      </c>
      <c r="G29" s="6">
        <v>420</v>
      </c>
      <c r="H29" s="7"/>
      <c r="I29" s="33"/>
      <c r="J29" s="34" t="s">
        <v>405</v>
      </c>
      <c r="K29" s="7"/>
      <c r="L29" s="7"/>
      <c r="M29" s="7"/>
      <c r="N29" s="7" t="s">
        <v>200</v>
      </c>
      <c r="O29" s="7"/>
      <c r="P29" s="7"/>
      <c r="Q29" s="7"/>
      <c r="R29" s="7"/>
      <c r="S29" s="7"/>
      <c r="U29" s="45" t="e">
        <f>SUM(G28*#REF!)</f>
        <v>#REF!</v>
      </c>
    </row>
    <row r="30" spans="1:21" s="20" customFormat="1">
      <c r="A30" s="9"/>
      <c r="B30" s="16"/>
      <c r="C30" s="17"/>
      <c r="D30" s="17"/>
      <c r="E30" s="17"/>
      <c r="F30" s="17"/>
      <c r="G30" s="18"/>
      <c r="H30" s="14">
        <v>0.13700000000000001</v>
      </c>
      <c r="I30" s="19"/>
      <c r="J30" s="34" t="s">
        <v>405</v>
      </c>
      <c r="K30" s="11" t="s">
        <v>198</v>
      </c>
      <c r="L30" s="21">
        <v>2000</v>
      </c>
      <c r="M30" s="21">
        <v>2000</v>
      </c>
      <c r="N30" s="11" t="s">
        <v>253</v>
      </c>
      <c r="O30" s="11" t="s">
        <v>256</v>
      </c>
      <c r="P30" s="11" t="s">
        <v>205</v>
      </c>
      <c r="Q30" s="11" t="s">
        <v>254</v>
      </c>
      <c r="R30" s="11" t="s">
        <v>255</v>
      </c>
      <c r="S30" s="15" t="s">
        <v>257</v>
      </c>
      <c r="T30" s="26"/>
      <c r="U30" s="45" t="e">
        <f>SUM(G29*#REF!)</f>
        <v>#REF!</v>
      </c>
    </row>
    <row r="31" spans="1:21">
      <c r="A31" s="1">
        <v>17</v>
      </c>
      <c r="B31" s="32" t="s">
        <v>85</v>
      </c>
      <c r="C31" s="2" t="s">
        <v>22</v>
      </c>
      <c r="D31" s="2" t="s">
        <v>65</v>
      </c>
      <c r="E31" s="2" t="s">
        <v>14</v>
      </c>
      <c r="F31" s="2" t="s">
        <v>45</v>
      </c>
      <c r="G31" s="6">
        <v>420</v>
      </c>
      <c r="H31" s="7"/>
      <c r="I31" s="33"/>
      <c r="J31" s="34" t="s">
        <v>405</v>
      </c>
      <c r="K31" s="7"/>
      <c r="L31" s="7"/>
      <c r="M31" s="7"/>
      <c r="N31" s="7" t="s">
        <v>200</v>
      </c>
      <c r="O31" s="7"/>
      <c r="P31" s="7"/>
      <c r="Q31" s="7"/>
      <c r="R31" s="7"/>
      <c r="S31" s="7"/>
      <c r="U31" s="45" t="e">
        <f>SUM(G30*#REF!)</f>
        <v>#REF!</v>
      </c>
    </row>
    <row r="32" spans="1:21" s="20" customFormat="1">
      <c r="A32" s="9"/>
      <c r="B32" s="16"/>
      <c r="C32" s="17"/>
      <c r="D32" s="17"/>
      <c r="E32" s="17"/>
      <c r="F32" s="17"/>
      <c r="G32" s="18"/>
      <c r="H32" s="14">
        <v>7.4499999999999997E-2</v>
      </c>
      <c r="I32" s="19"/>
      <c r="J32" s="34" t="s">
        <v>405</v>
      </c>
      <c r="K32" s="11" t="s">
        <v>261</v>
      </c>
      <c r="L32" s="21">
        <v>3000</v>
      </c>
      <c r="M32" s="21">
        <v>3000</v>
      </c>
      <c r="N32" s="11" t="s">
        <v>258</v>
      </c>
      <c r="O32" s="11" t="s">
        <v>262</v>
      </c>
      <c r="P32" s="11" t="s">
        <v>205</v>
      </c>
      <c r="Q32" s="11" t="s">
        <v>259</v>
      </c>
      <c r="R32" s="11" t="s">
        <v>260</v>
      </c>
      <c r="S32" s="8"/>
      <c r="U32" s="45" t="e">
        <f>SUM(G31*#REF!)</f>
        <v>#REF!</v>
      </c>
    </row>
    <row r="33" spans="1:21">
      <c r="A33" s="1">
        <v>18</v>
      </c>
      <c r="B33" s="32" t="s">
        <v>150</v>
      </c>
      <c r="C33" s="2" t="s">
        <v>117</v>
      </c>
      <c r="D33" s="2" t="s">
        <v>10</v>
      </c>
      <c r="E33" s="2" t="s">
        <v>14</v>
      </c>
      <c r="F33" s="2" t="s">
        <v>175</v>
      </c>
      <c r="G33" s="6">
        <v>840</v>
      </c>
      <c r="H33" s="7"/>
      <c r="I33" s="33"/>
      <c r="J33" s="34" t="s">
        <v>405</v>
      </c>
      <c r="K33" s="7"/>
      <c r="L33" s="7"/>
      <c r="M33" s="7"/>
      <c r="N33" s="7" t="s">
        <v>200</v>
      </c>
      <c r="O33" s="7"/>
      <c r="P33" s="7"/>
      <c r="Q33" s="7"/>
      <c r="R33" s="7"/>
      <c r="S33" s="7"/>
      <c r="U33" s="45" t="e">
        <f>SUM(G32*#REF!)</f>
        <v>#REF!</v>
      </c>
    </row>
    <row r="34" spans="1:21" s="20" customFormat="1">
      <c r="A34" s="9"/>
      <c r="B34" s="16"/>
      <c r="C34" s="17"/>
      <c r="D34" s="17"/>
      <c r="E34" s="17"/>
      <c r="F34" s="17"/>
      <c r="G34" s="18"/>
      <c r="H34" s="10">
        <f>0.46/1000</f>
        <v>4.6000000000000001E-4</v>
      </c>
      <c r="I34" s="19"/>
      <c r="J34" s="34" t="s">
        <v>405</v>
      </c>
      <c r="K34" s="11" t="s">
        <v>198</v>
      </c>
      <c r="L34" s="9">
        <v>10000</v>
      </c>
      <c r="M34" s="9">
        <v>10000</v>
      </c>
      <c r="N34" s="8" t="s">
        <v>263</v>
      </c>
      <c r="O34" s="11" t="s">
        <v>265</v>
      </c>
      <c r="P34" s="11"/>
      <c r="Q34" s="8" t="s">
        <v>264</v>
      </c>
      <c r="R34" s="8" t="s">
        <v>197</v>
      </c>
      <c r="S34" s="8"/>
      <c r="U34" s="45" t="e">
        <f>SUM(G33*#REF!)</f>
        <v>#REF!</v>
      </c>
    </row>
    <row r="35" spans="1:21">
      <c r="A35" s="1">
        <v>19</v>
      </c>
      <c r="B35" s="32" t="s">
        <v>86</v>
      </c>
      <c r="C35" s="2" t="s">
        <v>23</v>
      </c>
      <c r="D35" s="2" t="s">
        <v>10</v>
      </c>
      <c r="E35" s="2" t="s">
        <v>14</v>
      </c>
      <c r="F35" s="2" t="s">
        <v>46</v>
      </c>
      <c r="G35" s="6">
        <v>1680</v>
      </c>
      <c r="H35" s="7"/>
      <c r="I35" s="33"/>
      <c r="J35" s="34" t="s">
        <v>405</v>
      </c>
      <c r="K35" s="7"/>
      <c r="L35" s="7"/>
      <c r="M35" s="7"/>
      <c r="N35" s="7" t="s">
        <v>200</v>
      </c>
      <c r="O35" s="7"/>
      <c r="P35" s="7"/>
      <c r="Q35" s="7"/>
      <c r="R35" s="7"/>
      <c r="S35" s="7"/>
      <c r="U35" s="45" t="e">
        <f>SUM(G34*#REF!)</f>
        <v>#REF!</v>
      </c>
    </row>
    <row r="36" spans="1:21" s="20" customFormat="1">
      <c r="A36" s="9"/>
      <c r="B36" s="16"/>
      <c r="C36" s="17"/>
      <c r="D36" s="17"/>
      <c r="E36" s="17"/>
      <c r="F36" s="17"/>
      <c r="G36" s="18"/>
      <c r="H36" s="10">
        <f>0.47/1000</f>
        <v>4.6999999999999999E-4</v>
      </c>
      <c r="I36" s="19"/>
      <c r="J36" s="34" t="s">
        <v>405</v>
      </c>
      <c r="K36" s="11" t="s">
        <v>198</v>
      </c>
      <c r="L36" s="9">
        <v>5000</v>
      </c>
      <c r="M36" s="9">
        <v>5000</v>
      </c>
      <c r="N36" s="8" t="s">
        <v>266</v>
      </c>
      <c r="O36" s="11" t="s">
        <v>268</v>
      </c>
      <c r="P36" s="8"/>
      <c r="Q36" s="8" t="s">
        <v>267</v>
      </c>
      <c r="R36" s="8" t="s">
        <v>197</v>
      </c>
      <c r="S36" s="8"/>
      <c r="U36" s="45" t="e">
        <f>SUM(G35*#REF!)</f>
        <v>#REF!</v>
      </c>
    </row>
    <row r="37" spans="1:21">
      <c r="A37" s="1">
        <v>20</v>
      </c>
      <c r="B37" s="32" t="s">
        <v>151</v>
      </c>
      <c r="C37" s="2" t="s">
        <v>118</v>
      </c>
      <c r="D37" s="2" t="s">
        <v>10</v>
      </c>
      <c r="E37" s="2" t="s">
        <v>14</v>
      </c>
      <c r="F37" s="2" t="s">
        <v>176</v>
      </c>
      <c r="G37" s="6">
        <v>420</v>
      </c>
      <c r="H37" s="7"/>
      <c r="I37" s="33"/>
      <c r="J37" s="34" t="s">
        <v>405</v>
      </c>
      <c r="K37" s="7"/>
      <c r="L37" s="7"/>
      <c r="M37" s="7"/>
      <c r="N37" s="7" t="s">
        <v>200</v>
      </c>
      <c r="O37" s="7"/>
      <c r="P37" s="7"/>
      <c r="Q37" s="7"/>
      <c r="R37" s="7"/>
      <c r="S37" s="7"/>
      <c r="U37" s="45" t="e">
        <f>SUM(G36*#REF!)</f>
        <v>#REF!</v>
      </c>
    </row>
    <row r="38" spans="1:21" s="20" customFormat="1">
      <c r="A38" s="9"/>
      <c r="B38" s="16"/>
      <c r="C38" s="17"/>
      <c r="D38" s="17"/>
      <c r="E38" s="17"/>
      <c r="F38" s="17"/>
      <c r="G38" s="18"/>
      <c r="H38" s="10">
        <f>0.46/1000</f>
        <v>4.6000000000000001E-4</v>
      </c>
      <c r="I38" s="19"/>
      <c r="J38" s="34" t="s">
        <v>405</v>
      </c>
      <c r="K38" s="11" t="s">
        <v>198</v>
      </c>
      <c r="L38" s="9">
        <v>10000</v>
      </c>
      <c r="M38" s="9">
        <v>10000</v>
      </c>
      <c r="N38" s="8" t="s">
        <v>269</v>
      </c>
      <c r="O38" s="11" t="s">
        <v>271</v>
      </c>
      <c r="P38" s="8"/>
      <c r="Q38" s="8" t="s">
        <v>270</v>
      </c>
      <c r="R38" s="8" t="s">
        <v>197</v>
      </c>
      <c r="S38" s="8"/>
      <c r="U38" s="45" t="e">
        <f>SUM(G37*#REF!)</f>
        <v>#REF!</v>
      </c>
    </row>
    <row r="39" spans="1:21">
      <c r="A39" s="1">
        <v>21</v>
      </c>
      <c r="B39" s="32" t="s">
        <v>152</v>
      </c>
      <c r="C39" s="2" t="s">
        <v>119</v>
      </c>
      <c r="D39" s="2" t="s">
        <v>120</v>
      </c>
      <c r="E39" s="2" t="s">
        <v>14</v>
      </c>
      <c r="F39" s="2" t="s">
        <v>177</v>
      </c>
      <c r="G39" s="6">
        <v>4620</v>
      </c>
      <c r="H39" s="7"/>
      <c r="I39" s="33"/>
      <c r="J39" s="34" t="s">
        <v>405</v>
      </c>
      <c r="K39" s="7"/>
      <c r="L39" s="7"/>
      <c r="M39" s="7"/>
      <c r="N39" s="7" t="s">
        <v>200</v>
      </c>
      <c r="O39" s="7"/>
      <c r="P39" s="7"/>
      <c r="Q39" s="7"/>
      <c r="R39" s="7"/>
      <c r="S39" s="7"/>
      <c r="U39" s="45" t="e">
        <f>SUM(G38*#REF!)</f>
        <v>#REF!</v>
      </c>
    </row>
    <row r="40" spans="1:21" s="20" customFormat="1">
      <c r="A40" s="9"/>
      <c r="B40" s="16"/>
      <c r="C40" s="17"/>
      <c r="D40" s="17"/>
      <c r="E40" s="17"/>
      <c r="F40" s="17"/>
      <c r="G40" s="18"/>
      <c r="H40" s="10">
        <f>1.29/1000</f>
        <v>1.2900000000000001E-3</v>
      </c>
      <c r="I40" s="19"/>
      <c r="J40" s="34" t="s">
        <v>405</v>
      </c>
      <c r="K40" s="11" t="s">
        <v>198</v>
      </c>
      <c r="L40" s="9">
        <v>10000</v>
      </c>
      <c r="M40" s="9">
        <v>10000</v>
      </c>
      <c r="N40" s="8" t="s">
        <v>272</v>
      </c>
      <c r="O40" s="11" t="s">
        <v>274</v>
      </c>
      <c r="P40" s="8"/>
      <c r="Q40" s="8" t="s">
        <v>273</v>
      </c>
      <c r="R40" s="8" t="s">
        <v>213</v>
      </c>
      <c r="S40" s="8"/>
      <c r="U40" s="45" t="e">
        <f>SUM(G39*#REF!)</f>
        <v>#REF!</v>
      </c>
    </row>
    <row r="41" spans="1:21">
      <c r="A41" s="1">
        <v>22</v>
      </c>
      <c r="B41" s="32" t="s">
        <v>153</v>
      </c>
      <c r="C41" s="5" t="s">
        <v>121</v>
      </c>
      <c r="D41" s="2" t="s">
        <v>10</v>
      </c>
      <c r="E41" s="2" t="s">
        <v>14</v>
      </c>
      <c r="F41" s="2" t="s">
        <v>178</v>
      </c>
      <c r="G41" s="6">
        <v>1260</v>
      </c>
      <c r="H41" s="7"/>
      <c r="I41" s="33"/>
      <c r="J41" s="34" t="s">
        <v>405</v>
      </c>
      <c r="K41" s="7"/>
      <c r="L41" s="7"/>
      <c r="M41" s="7"/>
      <c r="N41" s="7" t="s">
        <v>200</v>
      </c>
      <c r="O41" s="7"/>
      <c r="P41" s="7"/>
      <c r="Q41" s="7"/>
      <c r="R41" s="7"/>
      <c r="S41" s="7"/>
      <c r="U41" s="45" t="e">
        <f>SUM(G40*#REF!)</f>
        <v>#REF!</v>
      </c>
    </row>
    <row r="42" spans="1:21" s="20" customFormat="1">
      <c r="A42" s="9"/>
      <c r="B42" s="16"/>
      <c r="C42" s="27"/>
      <c r="D42" s="17"/>
      <c r="E42" s="17"/>
      <c r="F42" s="17"/>
      <c r="G42" s="18"/>
      <c r="H42" s="10">
        <f>0.47/1000</f>
        <v>4.6999999999999999E-4</v>
      </c>
      <c r="I42" s="19"/>
      <c r="J42" s="34" t="s">
        <v>405</v>
      </c>
      <c r="K42" s="11" t="s">
        <v>198</v>
      </c>
      <c r="L42" s="9">
        <v>10000</v>
      </c>
      <c r="M42" s="9">
        <v>10000</v>
      </c>
      <c r="N42" s="8" t="s">
        <v>275</v>
      </c>
      <c r="O42" s="11" t="s">
        <v>277</v>
      </c>
      <c r="P42" s="8"/>
      <c r="Q42" s="8" t="s">
        <v>276</v>
      </c>
      <c r="R42" s="8" t="s">
        <v>209</v>
      </c>
      <c r="S42" s="8"/>
      <c r="U42" s="45" t="e">
        <f>SUM(G41*#REF!)</f>
        <v>#REF!</v>
      </c>
    </row>
    <row r="43" spans="1:21">
      <c r="A43" s="1">
        <v>23</v>
      </c>
      <c r="B43" s="32" t="s">
        <v>154</v>
      </c>
      <c r="C43" s="5" t="s">
        <v>122</v>
      </c>
      <c r="D43" s="2" t="s">
        <v>10</v>
      </c>
      <c r="E43" s="2" t="s">
        <v>14</v>
      </c>
      <c r="F43" s="2" t="s">
        <v>179</v>
      </c>
      <c r="G43" s="6">
        <v>420</v>
      </c>
      <c r="H43" s="7"/>
      <c r="I43" s="33"/>
      <c r="J43" s="34" t="s">
        <v>405</v>
      </c>
      <c r="K43" s="7"/>
      <c r="L43" s="7"/>
      <c r="M43" s="7"/>
      <c r="N43" s="7" t="s">
        <v>200</v>
      </c>
      <c r="O43" s="7"/>
      <c r="P43" s="7"/>
      <c r="Q43" s="7"/>
      <c r="R43" s="7"/>
      <c r="S43" s="7"/>
      <c r="U43" s="45" t="e">
        <f>SUM(G42*#REF!)</f>
        <v>#REF!</v>
      </c>
    </row>
    <row r="44" spans="1:21" s="20" customFormat="1">
      <c r="A44" s="9"/>
      <c r="B44" s="16"/>
      <c r="C44" s="27"/>
      <c r="D44" s="17"/>
      <c r="E44" s="17"/>
      <c r="F44" s="17"/>
      <c r="G44" s="18"/>
      <c r="H44" s="10">
        <f>0.46/1000</f>
        <v>4.6000000000000001E-4</v>
      </c>
      <c r="I44" s="19"/>
      <c r="J44" s="34" t="s">
        <v>405</v>
      </c>
      <c r="K44" s="11" t="s">
        <v>198</v>
      </c>
      <c r="L44" s="9">
        <v>10000</v>
      </c>
      <c r="M44" s="9">
        <v>10000</v>
      </c>
      <c r="N44" s="8" t="s">
        <v>278</v>
      </c>
      <c r="O44" s="11" t="s">
        <v>280</v>
      </c>
      <c r="P44" s="8"/>
      <c r="Q44" s="8" t="s">
        <v>279</v>
      </c>
      <c r="R44" s="8" t="s">
        <v>197</v>
      </c>
      <c r="S44" s="8"/>
      <c r="U44" s="45" t="e">
        <f>SUM(G43*#REF!)</f>
        <v>#REF!</v>
      </c>
    </row>
    <row r="45" spans="1:21">
      <c r="A45" s="1">
        <v>24</v>
      </c>
      <c r="B45" s="32" t="s">
        <v>155</v>
      </c>
      <c r="C45" s="5" t="s">
        <v>123</v>
      </c>
      <c r="D45" s="2" t="s">
        <v>63</v>
      </c>
      <c r="E45" s="2" t="s">
        <v>14</v>
      </c>
      <c r="F45" s="2" t="s">
        <v>180</v>
      </c>
      <c r="G45" s="6">
        <v>420</v>
      </c>
      <c r="H45" s="7"/>
      <c r="I45" s="33"/>
      <c r="J45" s="34" t="s">
        <v>405</v>
      </c>
      <c r="K45" s="7"/>
      <c r="L45" s="7"/>
      <c r="M45" s="7"/>
      <c r="N45" s="7" t="s">
        <v>200</v>
      </c>
      <c r="O45" s="7"/>
      <c r="P45" s="7"/>
      <c r="Q45" s="7"/>
      <c r="R45" s="7"/>
      <c r="S45" s="7"/>
      <c r="U45" s="45" t="e">
        <f>SUM(G44*#REF!)</f>
        <v>#REF!</v>
      </c>
    </row>
    <row r="46" spans="1:21" s="20" customFormat="1">
      <c r="A46" s="9"/>
      <c r="B46" s="16"/>
      <c r="C46" s="27"/>
      <c r="D46" s="17"/>
      <c r="E46" s="17"/>
      <c r="F46" s="17"/>
      <c r="G46" s="18"/>
      <c r="H46" s="10">
        <f>0.46/1000</f>
        <v>4.6000000000000001E-4</v>
      </c>
      <c r="I46" s="19"/>
      <c r="J46" s="34" t="s">
        <v>405</v>
      </c>
      <c r="K46" s="11" t="s">
        <v>198</v>
      </c>
      <c r="L46" s="9">
        <v>10000</v>
      </c>
      <c r="M46" s="9">
        <v>10000</v>
      </c>
      <c r="N46" s="8" t="s">
        <v>281</v>
      </c>
      <c r="O46" s="11" t="s">
        <v>283</v>
      </c>
      <c r="P46" s="8"/>
      <c r="Q46" s="8" t="s">
        <v>282</v>
      </c>
      <c r="R46" s="8" t="s">
        <v>197</v>
      </c>
      <c r="S46" s="8"/>
      <c r="U46" s="45" t="e">
        <f>SUM(G45*#REF!)</f>
        <v>#REF!</v>
      </c>
    </row>
    <row r="47" spans="1:21">
      <c r="A47" s="1">
        <v>25</v>
      </c>
      <c r="B47" s="32" t="s">
        <v>156</v>
      </c>
      <c r="C47" s="5" t="s">
        <v>124</v>
      </c>
      <c r="D47" s="2" t="s">
        <v>125</v>
      </c>
      <c r="E47" s="2" t="s">
        <v>14</v>
      </c>
      <c r="F47" s="2" t="s">
        <v>181</v>
      </c>
      <c r="G47" s="6">
        <v>420</v>
      </c>
      <c r="H47" s="7"/>
      <c r="I47" s="33"/>
      <c r="J47" s="34" t="s">
        <v>405</v>
      </c>
      <c r="K47" s="7"/>
      <c r="L47" s="7"/>
      <c r="M47" s="7"/>
      <c r="N47" s="7" t="s">
        <v>200</v>
      </c>
      <c r="O47" s="7"/>
      <c r="P47" s="7"/>
      <c r="Q47" s="7"/>
      <c r="R47" s="7"/>
      <c r="S47" s="7"/>
      <c r="U47" s="45" t="e">
        <f>SUM(G46*#REF!)</f>
        <v>#REF!</v>
      </c>
    </row>
    <row r="48" spans="1:21" s="20" customFormat="1">
      <c r="A48" s="9"/>
      <c r="B48" s="16"/>
      <c r="C48" s="27"/>
      <c r="D48" s="17"/>
      <c r="E48" s="17"/>
      <c r="F48" s="17"/>
      <c r="G48" s="18"/>
      <c r="H48" s="10">
        <f>3.99/100</f>
        <v>3.9900000000000005E-2</v>
      </c>
      <c r="I48" s="19"/>
      <c r="J48" s="34" t="s">
        <v>405</v>
      </c>
      <c r="K48" s="29" t="s">
        <v>198</v>
      </c>
      <c r="L48" s="9">
        <v>4000</v>
      </c>
      <c r="M48" s="9">
        <v>4000</v>
      </c>
      <c r="N48" s="28" t="s">
        <v>284</v>
      </c>
      <c r="O48" s="29" t="s">
        <v>286</v>
      </c>
      <c r="P48" s="29" t="s">
        <v>287</v>
      </c>
      <c r="Q48" s="28" t="s">
        <v>285</v>
      </c>
      <c r="R48" s="28" t="s">
        <v>260</v>
      </c>
      <c r="S48" s="30" t="s">
        <v>288</v>
      </c>
      <c r="U48" s="45" t="e">
        <f>SUM(G47*#REF!)</f>
        <v>#REF!</v>
      </c>
    </row>
    <row r="49" spans="1:21" s="20" customFormat="1">
      <c r="A49" s="9"/>
      <c r="B49" s="16"/>
      <c r="C49" s="27"/>
      <c r="D49" s="17"/>
      <c r="E49" s="17"/>
      <c r="F49" s="17"/>
      <c r="G49" s="18"/>
      <c r="H49" s="10">
        <f>7.4/100</f>
        <v>7.400000000000001E-2</v>
      </c>
      <c r="I49" s="19"/>
      <c r="J49" s="34" t="s">
        <v>405</v>
      </c>
      <c r="K49" s="29" t="s">
        <v>391</v>
      </c>
      <c r="L49" s="9">
        <v>2500</v>
      </c>
      <c r="M49" s="9">
        <v>2500</v>
      </c>
      <c r="N49" s="28" t="s">
        <v>289</v>
      </c>
      <c r="O49" s="29" t="s">
        <v>390</v>
      </c>
      <c r="P49" s="29" t="s">
        <v>287</v>
      </c>
      <c r="Q49" s="28" t="s">
        <v>290</v>
      </c>
      <c r="R49" s="28" t="s">
        <v>291</v>
      </c>
      <c r="S49" s="31" t="s">
        <v>292</v>
      </c>
      <c r="U49" s="45" t="e">
        <f>SUM(G48*#REF!)</f>
        <v>#REF!</v>
      </c>
    </row>
    <row r="50" spans="1:21">
      <c r="A50" s="1">
        <v>26</v>
      </c>
      <c r="B50" s="32" t="s">
        <v>157</v>
      </c>
      <c r="C50" s="5" t="s">
        <v>126</v>
      </c>
      <c r="D50" s="2" t="s">
        <v>127</v>
      </c>
      <c r="E50" s="2" t="s">
        <v>182</v>
      </c>
      <c r="F50" s="2" t="s">
        <v>157</v>
      </c>
      <c r="G50" s="6">
        <v>420</v>
      </c>
      <c r="H50" s="7"/>
      <c r="I50" s="33"/>
      <c r="J50" s="34" t="s">
        <v>405</v>
      </c>
      <c r="K50" s="7"/>
      <c r="L50" s="7"/>
      <c r="M50" s="7"/>
      <c r="N50" s="7" t="s">
        <v>200</v>
      </c>
      <c r="O50" s="7"/>
      <c r="P50" s="7"/>
      <c r="Q50" s="7"/>
      <c r="R50" s="7"/>
      <c r="S50" s="7"/>
      <c r="U50" s="45" t="e">
        <f>SUM(G49*#REF!)</f>
        <v>#REF!</v>
      </c>
    </row>
    <row r="51" spans="1:21" s="20" customFormat="1">
      <c r="A51" s="9"/>
      <c r="B51" s="16"/>
      <c r="C51" s="27"/>
      <c r="D51" s="17"/>
      <c r="E51" s="17"/>
      <c r="F51" s="17"/>
      <c r="G51" s="18"/>
      <c r="H51" s="14">
        <v>0.1925</v>
      </c>
      <c r="I51" s="19"/>
      <c r="J51" s="34" t="s">
        <v>405</v>
      </c>
      <c r="K51" s="29" t="s">
        <v>198</v>
      </c>
      <c r="L51" s="21">
        <v>2500</v>
      </c>
      <c r="M51" s="21">
        <v>2500</v>
      </c>
      <c r="N51" s="29" t="s">
        <v>293</v>
      </c>
      <c r="O51" s="29" t="s">
        <v>295</v>
      </c>
      <c r="P51" s="29" t="s">
        <v>287</v>
      </c>
      <c r="Q51" s="29" t="s">
        <v>294</v>
      </c>
      <c r="R51" s="28" t="s">
        <v>260</v>
      </c>
      <c r="S51" s="30" t="s">
        <v>296</v>
      </c>
      <c r="U51" s="45" t="e">
        <f>SUM(G50*#REF!)</f>
        <v>#REF!</v>
      </c>
    </row>
    <row r="52" spans="1:21">
      <c r="A52" s="1">
        <v>27</v>
      </c>
      <c r="B52" s="32" t="s">
        <v>158</v>
      </c>
      <c r="C52" s="5" t="s">
        <v>128</v>
      </c>
      <c r="D52" s="2" t="s">
        <v>129</v>
      </c>
      <c r="E52" s="2" t="s">
        <v>14</v>
      </c>
      <c r="F52" s="2" t="s">
        <v>183</v>
      </c>
      <c r="G52" s="6">
        <v>2520</v>
      </c>
      <c r="H52" s="7"/>
      <c r="I52" s="33"/>
      <c r="J52" s="34" t="s">
        <v>405</v>
      </c>
      <c r="K52" s="7"/>
      <c r="L52" s="7"/>
      <c r="M52" s="7"/>
      <c r="N52" s="7" t="s">
        <v>200</v>
      </c>
      <c r="O52" s="7"/>
      <c r="P52" s="7"/>
      <c r="Q52" s="7"/>
      <c r="R52" s="7"/>
      <c r="S52" s="7"/>
      <c r="U52" s="45" t="e">
        <f>SUM(G51*#REF!)</f>
        <v>#REF!</v>
      </c>
    </row>
    <row r="53" spans="1:21" s="20" customFormat="1">
      <c r="A53" s="9"/>
      <c r="B53" s="16"/>
      <c r="C53" s="27"/>
      <c r="D53" s="17"/>
      <c r="E53" s="17"/>
      <c r="F53" s="17"/>
      <c r="G53" s="18"/>
      <c r="H53" s="10">
        <f>12.12/1000</f>
        <v>1.2119999999999999E-2</v>
      </c>
      <c r="I53" s="19"/>
      <c r="J53" s="34" t="s">
        <v>405</v>
      </c>
      <c r="K53" s="29" t="s">
        <v>198</v>
      </c>
      <c r="L53" s="9">
        <v>2000</v>
      </c>
      <c r="M53" s="9">
        <v>2000</v>
      </c>
      <c r="N53" s="28" t="s">
        <v>297</v>
      </c>
      <c r="O53" s="29" t="s">
        <v>299</v>
      </c>
      <c r="P53" s="8"/>
      <c r="Q53" s="28" t="s">
        <v>298</v>
      </c>
      <c r="R53" s="28" t="s">
        <v>213</v>
      </c>
      <c r="S53" s="8"/>
      <c r="U53" s="45" t="e">
        <f>SUM(G52*#REF!)</f>
        <v>#REF!</v>
      </c>
    </row>
    <row r="54" spans="1:21">
      <c r="A54" s="1">
        <v>28</v>
      </c>
      <c r="B54" s="32" t="s">
        <v>87</v>
      </c>
      <c r="C54" s="5" t="s">
        <v>24</v>
      </c>
      <c r="D54" s="2" t="s">
        <v>66</v>
      </c>
      <c r="E54" s="2" t="s">
        <v>13</v>
      </c>
      <c r="F54" s="2" t="s">
        <v>47</v>
      </c>
      <c r="G54" s="6">
        <v>420</v>
      </c>
      <c r="H54" s="24"/>
      <c r="I54" s="33"/>
      <c r="J54" s="34" t="s">
        <v>405</v>
      </c>
      <c r="K54" s="37"/>
      <c r="L54" s="23"/>
      <c r="M54" s="23"/>
      <c r="N54" s="37" t="s">
        <v>200</v>
      </c>
      <c r="O54" s="37"/>
      <c r="P54" s="37"/>
      <c r="Q54" s="37"/>
      <c r="R54" s="37"/>
      <c r="S54" s="37"/>
      <c r="U54" s="45" t="e">
        <f>SUM(G53*#REF!)</f>
        <v>#REF!</v>
      </c>
    </row>
    <row r="55" spans="1:21" s="20" customFormat="1">
      <c r="A55" s="9"/>
      <c r="B55" s="16"/>
      <c r="C55" s="27"/>
      <c r="D55" s="17"/>
      <c r="E55" s="17"/>
      <c r="F55" s="17"/>
      <c r="G55" s="18"/>
      <c r="H55" s="10">
        <f>9.7/100</f>
        <v>9.6999999999999989E-2</v>
      </c>
      <c r="I55" s="19"/>
      <c r="J55" s="34" t="s">
        <v>405</v>
      </c>
      <c r="K55" s="29" t="s">
        <v>392</v>
      </c>
      <c r="L55" s="9">
        <v>90</v>
      </c>
      <c r="M55" s="9">
        <v>90</v>
      </c>
      <c r="N55" s="28" t="s">
        <v>300</v>
      </c>
      <c r="O55" s="29" t="s">
        <v>303</v>
      </c>
      <c r="P55" s="29" t="s">
        <v>287</v>
      </c>
      <c r="Q55" s="28" t="s">
        <v>301</v>
      </c>
      <c r="R55" s="28" t="s">
        <v>302</v>
      </c>
      <c r="S55" s="30" t="s">
        <v>304</v>
      </c>
      <c r="U55" s="45" t="e">
        <f>SUM(G54*#REF!)</f>
        <v>#REF!</v>
      </c>
    </row>
    <row r="56" spans="1:21" s="20" customFormat="1">
      <c r="A56" s="9"/>
      <c r="B56" s="16"/>
      <c r="C56" s="27"/>
      <c r="D56" s="17"/>
      <c r="E56" s="17"/>
      <c r="F56" s="17"/>
      <c r="G56" s="18"/>
      <c r="H56" s="10">
        <v>0.2</v>
      </c>
      <c r="I56" s="19"/>
      <c r="J56" s="34" t="s">
        <v>405</v>
      </c>
      <c r="K56" s="29" t="s">
        <v>198</v>
      </c>
      <c r="L56" s="9">
        <v>126</v>
      </c>
      <c r="M56" s="9">
        <v>126</v>
      </c>
      <c r="N56" s="28">
        <v>955012661</v>
      </c>
      <c r="O56" s="29" t="s">
        <v>307</v>
      </c>
      <c r="P56" s="29" t="s">
        <v>287</v>
      </c>
      <c r="Q56" s="28" t="s">
        <v>305</v>
      </c>
      <c r="R56" s="28" t="s">
        <v>306</v>
      </c>
      <c r="S56" s="30" t="s">
        <v>308</v>
      </c>
      <c r="U56" s="45" t="e">
        <f>SUM(G55*#REF!)</f>
        <v>#REF!</v>
      </c>
    </row>
    <row r="57" spans="1:21" s="20" customFormat="1">
      <c r="A57" s="9">
        <v>29</v>
      </c>
      <c r="B57" s="16" t="s">
        <v>88</v>
      </c>
      <c r="C57" s="27" t="s">
        <v>25</v>
      </c>
      <c r="D57" s="17" t="s">
        <v>67</v>
      </c>
      <c r="E57" s="17" t="s">
        <v>13</v>
      </c>
      <c r="F57" s="17" t="s">
        <v>48</v>
      </c>
      <c r="G57" s="18">
        <v>420</v>
      </c>
      <c r="H57" s="10">
        <v>0.41799999999999998</v>
      </c>
      <c r="I57" s="19"/>
      <c r="J57" s="34" t="s">
        <v>405</v>
      </c>
      <c r="K57" s="11" t="s">
        <v>310</v>
      </c>
      <c r="L57" s="9">
        <v>1728</v>
      </c>
      <c r="M57" s="9">
        <v>1728</v>
      </c>
      <c r="N57" s="28">
        <v>430450600</v>
      </c>
      <c r="O57" s="11" t="s">
        <v>311</v>
      </c>
      <c r="P57" s="8"/>
      <c r="Q57" s="11" t="s">
        <v>309</v>
      </c>
      <c r="R57" s="11" t="s">
        <v>306</v>
      </c>
      <c r="S57" s="8"/>
      <c r="U57" s="45" t="e">
        <f>SUM(G56*#REF!)</f>
        <v>#REF!</v>
      </c>
    </row>
    <row r="58" spans="1:21">
      <c r="A58" s="1">
        <v>30</v>
      </c>
      <c r="B58" s="32" t="s">
        <v>89</v>
      </c>
      <c r="C58" s="5" t="s">
        <v>26</v>
      </c>
      <c r="D58" s="2" t="s">
        <v>68</v>
      </c>
      <c r="E58" s="2" t="s">
        <v>14</v>
      </c>
      <c r="F58" s="2" t="s">
        <v>49</v>
      </c>
      <c r="G58" s="6">
        <v>1260</v>
      </c>
      <c r="H58" s="24"/>
      <c r="I58" s="33"/>
      <c r="J58" s="34" t="s">
        <v>405</v>
      </c>
      <c r="K58" s="22"/>
      <c r="L58" s="23"/>
      <c r="M58" s="23"/>
      <c r="N58" s="22" t="s">
        <v>200</v>
      </c>
      <c r="O58" s="22"/>
      <c r="P58" s="22"/>
      <c r="Q58" s="22"/>
      <c r="R58" s="22"/>
      <c r="S58" s="7"/>
      <c r="U58" s="45" t="e">
        <f>SUM(G57*#REF!)</f>
        <v>#REF!</v>
      </c>
    </row>
    <row r="59" spans="1:21" s="20" customFormat="1">
      <c r="A59" s="9"/>
      <c r="B59" s="16"/>
      <c r="C59" s="27"/>
      <c r="D59" s="17"/>
      <c r="E59" s="17"/>
      <c r="F59" s="17"/>
      <c r="G59" s="18"/>
      <c r="H59" s="14">
        <v>1.418E-2</v>
      </c>
      <c r="I59" s="19"/>
      <c r="J59" s="34" t="s">
        <v>405</v>
      </c>
      <c r="K59" s="11" t="s">
        <v>198</v>
      </c>
      <c r="L59" s="13">
        <v>1000</v>
      </c>
      <c r="M59" s="13">
        <v>1000</v>
      </c>
      <c r="N59" s="12" t="s">
        <v>312</v>
      </c>
      <c r="O59" s="11" t="s">
        <v>317</v>
      </c>
      <c r="P59" s="11" t="s">
        <v>315</v>
      </c>
      <c r="Q59" s="12" t="s">
        <v>313</v>
      </c>
      <c r="R59" s="12" t="s">
        <v>314</v>
      </c>
      <c r="S59" s="8"/>
      <c r="U59" s="45" t="e">
        <f>SUM(G58*#REF!)</f>
        <v>#REF!</v>
      </c>
    </row>
    <row r="60" spans="1:21">
      <c r="A60" s="1">
        <v>31</v>
      </c>
      <c r="B60" s="32" t="s">
        <v>159</v>
      </c>
      <c r="C60" s="5" t="s">
        <v>130</v>
      </c>
      <c r="D60" s="2" t="s">
        <v>68</v>
      </c>
      <c r="E60" s="2" t="s">
        <v>14</v>
      </c>
      <c r="F60" s="2" t="s">
        <v>184</v>
      </c>
      <c r="G60" s="6">
        <v>420</v>
      </c>
      <c r="H60" s="24"/>
      <c r="I60" s="33"/>
      <c r="J60" s="34" t="s">
        <v>405</v>
      </c>
      <c r="K60" s="22"/>
      <c r="L60" s="23"/>
      <c r="M60" s="23"/>
      <c r="N60" s="22" t="s">
        <v>200</v>
      </c>
      <c r="O60" s="22"/>
      <c r="P60" s="7"/>
      <c r="Q60" s="22"/>
      <c r="R60" s="22"/>
      <c r="S60" s="7"/>
      <c r="U60" s="45" t="e">
        <f>SUM(G59*#REF!)</f>
        <v>#REF!</v>
      </c>
    </row>
    <row r="61" spans="1:21" s="20" customFormat="1">
      <c r="A61" s="9"/>
      <c r="B61" s="16"/>
      <c r="C61" s="27"/>
      <c r="D61" s="17"/>
      <c r="E61" s="17"/>
      <c r="F61" s="17"/>
      <c r="G61" s="18"/>
      <c r="H61" s="14">
        <v>1.418E-2</v>
      </c>
      <c r="I61" s="19"/>
      <c r="J61" s="34" t="s">
        <v>405</v>
      </c>
      <c r="K61" s="11" t="s">
        <v>198</v>
      </c>
      <c r="L61" s="9">
        <v>1000</v>
      </c>
      <c r="M61" s="9">
        <v>1000</v>
      </c>
      <c r="N61" s="8" t="s">
        <v>312</v>
      </c>
      <c r="O61" s="11" t="s">
        <v>317</v>
      </c>
      <c r="P61" s="11" t="s">
        <v>315</v>
      </c>
      <c r="Q61" s="8" t="s">
        <v>316</v>
      </c>
      <c r="R61" s="8" t="s">
        <v>314</v>
      </c>
      <c r="S61" s="8"/>
      <c r="U61" s="45" t="e">
        <f>SUM(G60*#REF!)</f>
        <v>#REF!</v>
      </c>
    </row>
    <row r="62" spans="1:21" s="20" customFormat="1">
      <c r="A62" s="9">
        <v>32</v>
      </c>
      <c r="B62" s="16" t="s">
        <v>90</v>
      </c>
      <c r="C62" s="27" t="s">
        <v>27</v>
      </c>
      <c r="D62" s="17" t="s">
        <v>69</v>
      </c>
      <c r="E62" s="17" t="s">
        <v>13</v>
      </c>
      <c r="F62" s="17" t="s">
        <v>50</v>
      </c>
      <c r="G62" s="18">
        <v>840</v>
      </c>
      <c r="H62" s="10">
        <v>0.13500000000000001</v>
      </c>
      <c r="I62" s="19"/>
      <c r="J62" s="34" t="s">
        <v>405</v>
      </c>
      <c r="K62" s="11" t="s">
        <v>320</v>
      </c>
      <c r="L62" s="9">
        <v>500</v>
      </c>
      <c r="M62" s="9">
        <v>1500</v>
      </c>
      <c r="N62" s="8" t="s">
        <v>318</v>
      </c>
      <c r="O62" s="11" t="s">
        <v>321</v>
      </c>
      <c r="P62" s="8"/>
      <c r="Q62" s="8" t="s">
        <v>319</v>
      </c>
      <c r="R62" s="8" t="s">
        <v>69</v>
      </c>
      <c r="S62" s="8"/>
      <c r="U62" s="45" t="e">
        <f>SUM(G61*#REF!)</f>
        <v>#REF!</v>
      </c>
    </row>
    <row r="63" spans="1:21" s="20" customFormat="1">
      <c r="A63" s="9"/>
      <c r="B63" s="16"/>
      <c r="C63" s="27"/>
      <c r="D63" s="17"/>
      <c r="E63" s="17"/>
      <c r="F63" s="17"/>
      <c r="G63" s="18"/>
      <c r="H63" s="10">
        <v>0.108</v>
      </c>
      <c r="I63" s="19"/>
      <c r="J63" s="34" t="s">
        <v>405</v>
      </c>
      <c r="K63" s="11" t="s">
        <v>198</v>
      </c>
      <c r="L63" s="9">
        <v>500</v>
      </c>
      <c r="M63" s="9">
        <v>500</v>
      </c>
      <c r="N63" s="11" t="s">
        <v>322</v>
      </c>
      <c r="O63" s="11" t="s">
        <v>324</v>
      </c>
      <c r="P63" s="8" t="s">
        <v>393</v>
      </c>
      <c r="Q63" s="11" t="s">
        <v>323</v>
      </c>
      <c r="R63" s="8" t="s">
        <v>69</v>
      </c>
      <c r="S63" s="8"/>
      <c r="U63" s="45" t="e">
        <f>SUM(G62*#REF!)</f>
        <v>#REF!</v>
      </c>
    </row>
    <row r="64" spans="1:21" s="20" customFormat="1">
      <c r="A64" s="9">
        <v>33</v>
      </c>
      <c r="B64" s="16" t="s">
        <v>91</v>
      </c>
      <c r="C64" s="27" t="s">
        <v>28</v>
      </c>
      <c r="D64" s="17" t="s">
        <v>70</v>
      </c>
      <c r="E64" s="17" t="s">
        <v>14</v>
      </c>
      <c r="F64" s="17" t="s">
        <v>51</v>
      </c>
      <c r="G64" s="18">
        <v>2520</v>
      </c>
      <c r="H64" s="10">
        <f>0.89/100</f>
        <v>8.8999999999999999E-3</v>
      </c>
      <c r="I64" s="19"/>
      <c r="J64" s="34" t="s">
        <v>405</v>
      </c>
      <c r="K64" s="11" t="s">
        <v>198</v>
      </c>
      <c r="L64" s="9">
        <v>4000</v>
      </c>
      <c r="M64" s="9">
        <v>4000</v>
      </c>
      <c r="N64" s="8" t="s">
        <v>91</v>
      </c>
      <c r="O64" s="11" t="s">
        <v>326</v>
      </c>
      <c r="P64" s="8"/>
      <c r="Q64" s="8" t="s">
        <v>325</v>
      </c>
      <c r="R64" s="8" t="s">
        <v>70</v>
      </c>
      <c r="S64" s="8"/>
      <c r="U64" s="45" t="e">
        <f>SUM(G63*#REF!)</f>
        <v>#REF!</v>
      </c>
    </row>
    <row r="65" spans="1:21" s="20" customFormat="1">
      <c r="A65" s="9">
        <v>34</v>
      </c>
      <c r="B65" s="16" t="s">
        <v>92</v>
      </c>
      <c r="C65" s="27" t="s">
        <v>29</v>
      </c>
      <c r="D65" s="17" t="s">
        <v>71</v>
      </c>
      <c r="E65" s="17" t="s">
        <v>13</v>
      </c>
      <c r="F65" s="17" t="s">
        <v>52</v>
      </c>
      <c r="G65" s="18">
        <v>1680</v>
      </c>
      <c r="H65" s="10">
        <f>3.36/100</f>
        <v>3.3599999999999998E-2</v>
      </c>
      <c r="I65" s="19"/>
      <c r="J65" s="34" t="s">
        <v>405</v>
      </c>
      <c r="K65" s="11" t="s">
        <v>394</v>
      </c>
      <c r="L65" s="9">
        <v>5000</v>
      </c>
      <c r="M65" s="9">
        <v>5000</v>
      </c>
      <c r="N65" s="8" t="s">
        <v>327</v>
      </c>
      <c r="O65" s="11" t="s">
        <v>330</v>
      </c>
      <c r="P65" s="11"/>
      <c r="Q65" s="8" t="s">
        <v>328</v>
      </c>
      <c r="R65" s="8" t="s">
        <v>329</v>
      </c>
      <c r="S65" s="8"/>
      <c r="U65" s="45" t="e">
        <f>SUM(G64*#REF!)</f>
        <v>#REF!</v>
      </c>
    </row>
    <row r="66" spans="1:21" s="20" customFormat="1">
      <c r="A66" s="9"/>
      <c r="B66" s="16"/>
      <c r="C66" s="27"/>
      <c r="D66" s="17"/>
      <c r="E66" s="17"/>
      <c r="F66" s="17"/>
      <c r="G66" s="18"/>
      <c r="H66" s="10">
        <f>3.09/100</f>
        <v>3.0899999999999997E-2</v>
      </c>
      <c r="I66" s="19"/>
      <c r="J66" s="34" t="s">
        <v>405</v>
      </c>
      <c r="K66" s="11" t="s">
        <v>198</v>
      </c>
      <c r="L66" s="9">
        <v>5000</v>
      </c>
      <c r="M66" s="9">
        <v>5000</v>
      </c>
      <c r="N66" s="8" t="s">
        <v>331</v>
      </c>
      <c r="O66" s="11" t="s">
        <v>334</v>
      </c>
      <c r="P66" s="29" t="s">
        <v>287</v>
      </c>
      <c r="Q66" s="8" t="s">
        <v>332</v>
      </c>
      <c r="R66" s="8" t="s">
        <v>333</v>
      </c>
      <c r="S66" s="8"/>
      <c r="U66" s="45" t="e">
        <f>SUM(G65*#REF!)</f>
        <v>#REF!</v>
      </c>
    </row>
    <row r="67" spans="1:21">
      <c r="A67" s="1">
        <v>35</v>
      </c>
      <c r="B67" s="32" t="s">
        <v>160</v>
      </c>
      <c r="C67" s="5" t="s">
        <v>131</v>
      </c>
      <c r="D67" s="2" t="s">
        <v>132</v>
      </c>
      <c r="E67" s="2" t="s">
        <v>14</v>
      </c>
      <c r="F67" s="2" t="s">
        <v>185</v>
      </c>
      <c r="G67" s="6">
        <v>420</v>
      </c>
      <c r="H67" s="7"/>
      <c r="I67" s="33"/>
      <c r="J67" s="34" t="s">
        <v>405</v>
      </c>
      <c r="K67" s="7"/>
      <c r="L67" s="7"/>
      <c r="M67" s="7"/>
      <c r="N67" s="7" t="s">
        <v>200</v>
      </c>
      <c r="O67" s="7"/>
      <c r="P67" s="7"/>
      <c r="Q67" s="7"/>
      <c r="R67" s="7"/>
      <c r="S67" s="7"/>
      <c r="U67" s="45" t="e">
        <f>SUM(G66*#REF!)</f>
        <v>#REF!</v>
      </c>
    </row>
    <row r="68" spans="1:21" s="20" customFormat="1">
      <c r="A68" s="9"/>
      <c r="B68" s="16"/>
      <c r="C68" s="27"/>
      <c r="D68" s="17"/>
      <c r="E68" s="17"/>
      <c r="F68" s="17"/>
      <c r="G68" s="18"/>
      <c r="H68" s="14">
        <f>2.34/100</f>
        <v>2.3399999999999997E-2</v>
      </c>
      <c r="I68" s="19"/>
      <c r="J68" s="34" t="s">
        <v>405</v>
      </c>
      <c r="K68" s="11" t="s">
        <v>320</v>
      </c>
      <c r="L68" s="21">
        <v>1000</v>
      </c>
      <c r="M68" s="21">
        <v>2000</v>
      </c>
      <c r="N68" s="11" t="s">
        <v>335</v>
      </c>
      <c r="O68" s="11" t="s">
        <v>338</v>
      </c>
      <c r="P68" s="29" t="s">
        <v>287</v>
      </c>
      <c r="Q68" s="11" t="s">
        <v>336</v>
      </c>
      <c r="R68" s="11" t="s">
        <v>337</v>
      </c>
      <c r="S68" s="15" t="s">
        <v>339</v>
      </c>
      <c r="U68" s="45" t="e">
        <f>SUM(G67*#REF!)</f>
        <v>#REF!</v>
      </c>
    </row>
    <row r="69" spans="1:21">
      <c r="A69" s="1">
        <v>36</v>
      </c>
      <c r="B69" s="32" t="s">
        <v>93</v>
      </c>
      <c r="C69" s="5" t="s">
        <v>30</v>
      </c>
      <c r="D69" s="2" t="s">
        <v>72</v>
      </c>
      <c r="E69" s="2" t="s">
        <v>13</v>
      </c>
      <c r="F69" s="2" t="s">
        <v>53</v>
      </c>
      <c r="G69" s="6">
        <v>420</v>
      </c>
      <c r="H69" s="24"/>
      <c r="I69" s="33"/>
      <c r="J69" s="34" t="s">
        <v>405</v>
      </c>
      <c r="K69" s="22"/>
      <c r="L69" s="23"/>
      <c r="M69" s="23"/>
      <c r="N69" s="22" t="s">
        <v>200</v>
      </c>
      <c r="O69" s="22"/>
      <c r="P69" s="22"/>
      <c r="Q69" s="22"/>
      <c r="R69" s="22"/>
      <c r="S69" s="22"/>
      <c r="U69" s="45" t="e">
        <f>SUM(G68*#REF!)</f>
        <v>#REF!</v>
      </c>
    </row>
    <row r="70" spans="1:21" s="20" customFormat="1">
      <c r="A70" s="9"/>
      <c r="B70" s="16"/>
      <c r="C70" s="27"/>
      <c r="D70" s="17"/>
      <c r="E70" s="17"/>
      <c r="F70" s="17"/>
      <c r="G70" s="18"/>
      <c r="H70" s="14">
        <v>2.63E-2</v>
      </c>
      <c r="I70" s="19"/>
      <c r="J70" s="34" t="s">
        <v>405</v>
      </c>
      <c r="K70" s="11" t="s">
        <v>343</v>
      </c>
      <c r="L70" s="13">
        <v>1000</v>
      </c>
      <c r="M70" s="13">
        <v>1000</v>
      </c>
      <c r="N70" s="12" t="s">
        <v>340</v>
      </c>
      <c r="O70" s="11" t="s">
        <v>344</v>
      </c>
      <c r="P70" s="11" t="s">
        <v>345</v>
      </c>
      <c r="Q70" s="12" t="s">
        <v>341</v>
      </c>
      <c r="R70" s="12" t="s">
        <v>342</v>
      </c>
      <c r="S70" s="15" t="s">
        <v>346</v>
      </c>
      <c r="U70" s="45" t="e">
        <f>SUM(G69*#REF!)</f>
        <v>#REF!</v>
      </c>
    </row>
    <row r="71" spans="1:21" s="20" customFormat="1">
      <c r="A71" s="9"/>
      <c r="B71" s="16"/>
      <c r="C71" s="27"/>
      <c r="D71" s="17"/>
      <c r="E71" s="17"/>
      <c r="F71" s="17"/>
      <c r="G71" s="18"/>
      <c r="H71" s="14">
        <v>0.37719999999999998</v>
      </c>
      <c r="I71" s="19"/>
      <c r="J71" s="34" t="s">
        <v>405</v>
      </c>
      <c r="K71" s="11" t="s">
        <v>261</v>
      </c>
      <c r="L71" s="13">
        <v>200</v>
      </c>
      <c r="M71" s="13">
        <v>600</v>
      </c>
      <c r="N71" s="12" t="s">
        <v>347</v>
      </c>
      <c r="O71" s="11" t="s">
        <v>349</v>
      </c>
      <c r="P71" s="11" t="s">
        <v>395</v>
      </c>
      <c r="Q71" s="12" t="s">
        <v>348</v>
      </c>
      <c r="R71" s="12" t="s">
        <v>342</v>
      </c>
      <c r="S71" s="15" t="s">
        <v>350</v>
      </c>
      <c r="U71" s="45" t="e">
        <f>SUM(G70*#REF!)</f>
        <v>#REF!</v>
      </c>
    </row>
    <row r="72" spans="1:21" s="20" customFormat="1">
      <c r="A72" s="9">
        <v>37</v>
      </c>
      <c r="B72" s="16" t="s">
        <v>94</v>
      </c>
      <c r="C72" s="27" t="s">
        <v>31</v>
      </c>
      <c r="D72" s="17" t="s">
        <v>15</v>
      </c>
      <c r="E72" s="17" t="s">
        <v>13</v>
      </c>
      <c r="F72" s="17" t="s">
        <v>54</v>
      </c>
      <c r="G72" s="18">
        <v>420</v>
      </c>
      <c r="H72" s="10">
        <v>0.186</v>
      </c>
      <c r="I72" s="19"/>
      <c r="J72" s="34" t="s">
        <v>405</v>
      </c>
      <c r="K72" s="11" t="s">
        <v>392</v>
      </c>
      <c r="L72" s="9">
        <v>100</v>
      </c>
      <c r="M72" s="9">
        <v>100</v>
      </c>
      <c r="N72" s="8" t="s">
        <v>94</v>
      </c>
      <c r="O72" s="11" t="s">
        <v>353</v>
      </c>
      <c r="P72" s="11"/>
      <c r="Q72" s="8" t="s">
        <v>351</v>
      </c>
      <c r="R72" s="8" t="s">
        <v>352</v>
      </c>
      <c r="S72" s="8"/>
      <c r="U72" s="45" t="e">
        <f>SUM(G71*#REF!)</f>
        <v>#REF!</v>
      </c>
    </row>
    <row r="73" spans="1:21" s="20" customFormat="1">
      <c r="A73" s="9">
        <v>38</v>
      </c>
      <c r="B73" s="16" t="s">
        <v>161</v>
      </c>
      <c r="C73" s="27" t="s">
        <v>133</v>
      </c>
      <c r="D73" s="17" t="s">
        <v>134</v>
      </c>
      <c r="E73" s="17" t="s">
        <v>134</v>
      </c>
      <c r="F73" s="17" t="s">
        <v>134</v>
      </c>
      <c r="G73" s="18">
        <v>420</v>
      </c>
      <c r="H73" s="10">
        <v>0.20469999999999999</v>
      </c>
      <c r="I73" s="19"/>
      <c r="J73" s="34" t="s">
        <v>405</v>
      </c>
      <c r="K73" s="11" t="s">
        <v>320</v>
      </c>
      <c r="L73" s="9">
        <v>1000</v>
      </c>
      <c r="M73" s="9">
        <v>3000</v>
      </c>
      <c r="N73" s="8" t="s">
        <v>354</v>
      </c>
      <c r="O73" s="11" t="s">
        <v>357</v>
      </c>
      <c r="P73" s="8"/>
      <c r="Q73" s="8" t="s">
        <v>355</v>
      </c>
      <c r="R73" s="8" t="s">
        <v>356</v>
      </c>
      <c r="S73" s="8"/>
      <c r="U73" s="45" t="e">
        <f>SUM(G72*#REF!)</f>
        <v>#REF!</v>
      </c>
    </row>
    <row r="74" spans="1:21">
      <c r="A74" s="1">
        <v>39</v>
      </c>
      <c r="B74" s="32" t="s">
        <v>162</v>
      </c>
      <c r="C74" s="5" t="s">
        <v>135</v>
      </c>
      <c r="D74" s="2" t="s">
        <v>136</v>
      </c>
      <c r="E74" s="2" t="s">
        <v>13</v>
      </c>
      <c r="F74" s="2" t="s">
        <v>186</v>
      </c>
      <c r="G74" s="6">
        <v>420</v>
      </c>
      <c r="H74" s="24"/>
      <c r="I74" s="33"/>
      <c r="J74" s="34" t="s">
        <v>405</v>
      </c>
      <c r="K74" s="22"/>
      <c r="L74" s="23"/>
      <c r="M74" s="23"/>
      <c r="N74" s="22" t="s">
        <v>200</v>
      </c>
      <c r="O74" s="22"/>
      <c r="P74" s="22"/>
      <c r="Q74" s="22"/>
      <c r="R74" s="22"/>
      <c r="S74" s="7"/>
      <c r="U74" s="45" t="e">
        <f>SUM(G73*#REF!)</f>
        <v>#REF!</v>
      </c>
    </row>
    <row r="75" spans="1:21" s="20" customFormat="1">
      <c r="A75" s="9"/>
      <c r="B75" s="16"/>
      <c r="C75" s="27"/>
      <c r="D75" s="17"/>
      <c r="E75" s="17"/>
      <c r="F75" s="17"/>
      <c r="G75" s="18"/>
      <c r="H75" s="10">
        <v>0.46</v>
      </c>
      <c r="I75" s="19"/>
      <c r="J75" s="34" t="s">
        <v>405</v>
      </c>
      <c r="K75" s="11" t="s">
        <v>361</v>
      </c>
      <c r="L75" s="9">
        <v>1000</v>
      </c>
      <c r="M75" s="9">
        <v>1000</v>
      </c>
      <c r="N75" s="8" t="s">
        <v>358</v>
      </c>
      <c r="O75" s="29" t="s">
        <v>396</v>
      </c>
      <c r="P75" s="11" t="s">
        <v>287</v>
      </c>
      <c r="Q75" s="8" t="s">
        <v>359</v>
      </c>
      <c r="R75" s="8" t="s">
        <v>360</v>
      </c>
      <c r="S75" s="8"/>
      <c r="U75" s="45" t="e">
        <f>SUM(G74*#REF!)</f>
        <v>#REF!</v>
      </c>
    </row>
    <row r="76" spans="1:21" s="20" customFormat="1">
      <c r="A76" s="9"/>
      <c r="B76" s="16"/>
      <c r="C76" s="27"/>
      <c r="D76" s="17"/>
      <c r="E76" s="17"/>
      <c r="F76" s="17"/>
      <c r="G76" s="18"/>
      <c r="H76" s="10">
        <v>0.185</v>
      </c>
      <c r="I76" s="19"/>
      <c r="J76" s="34" t="s">
        <v>405</v>
      </c>
      <c r="K76" s="11" t="s">
        <v>397</v>
      </c>
      <c r="L76" s="9">
        <v>500</v>
      </c>
      <c r="M76" s="9">
        <v>500</v>
      </c>
      <c r="N76" s="8" t="s">
        <v>362</v>
      </c>
      <c r="O76" s="29" t="s">
        <v>365</v>
      </c>
      <c r="P76" s="11" t="s">
        <v>287</v>
      </c>
      <c r="Q76" s="8" t="s">
        <v>363</v>
      </c>
      <c r="R76" s="8" t="s">
        <v>364</v>
      </c>
      <c r="S76" s="8"/>
      <c r="U76" s="45" t="e">
        <f>SUM(G75*#REF!)</f>
        <v>#REF!</v>
      </c>
    </row>
    <row r="77" spans="1:21" s="20" customFormat="1">
      <c r="A77" s="9">
        <v>40</v>
      </c>
      <c r="B77" s="16" t="s">
        <v>95</v>
      </c>
      <c r="C77" s="27" t="s">
        <v>32</v>
      </c>
      <c r="D77" s="17" t="s">
        <v>15</v>
      </c>
      <c r="E77" s="17" t="s">
        <v>14</v>
      </c>
      <c r="F77" s="17" t="s">
        <v>55</v>
      </c>
      <c r="G77" s="18">
        <v>420</v>
      </c>
      <c r="H77" s="10" t="s">
        <v>399</v>
      </c>
      <c r="I77" s="19"/>
      <c r="J77" s="34" t="s">
        <v>405</v>
      </c>
      <c r="K77" s="11" t="s">
        <v>398</v>
      </c>
      <c r="L77" s="9">
        <v>119</v>
      </c>
      <c r="M77" s="9">
        <v>119</v>
      </c>
      <c r="N77" s="8" t="s">
        <v>95</v>
      </c>
      <c r="O77" s="11" t="s">
        <v>367</v>
      </c>
      <c r="P77" s="8"/>
      <c r="Q77" s="8" t="s">
        <v>366</v>
      </c>
      <c r="R77" s="8" t="s">
        <v>352</v>
      </c>
      <c r="S77" s="8"/>
      <c r="U77" s="45">
        <v>1228</v>
      </c>
    </row>
    <row r="78" spans="1:21">
      <c r="A78" s="1">
        <v>41</v>
      </c>
      <c r="B78" s="32" t="s">
        <v>96</v>
      </c>
      <c r="C78" s="5" t="s">
        <v>33</v>
      </c>
      <c r="D78" s="2" t="s">
        <v>73</v>
      </c>
      <c r="E78" s="2" t="s">
        <v>13</v>
      </c>
      <c r="F78" s="2" t="s">
        <v>56</v>
      </c>
      <c r="G78" s="6">
        <v>420</v>
      </c>
      <c r="H78" s="24"/>
      <c r="I78" s="33"/>
      <c r="J78" s="34" t="s">
        <v>405</v>
      </c>
      <c r="K78" s="22"/>
      <c r="L78" s="23"/>
      <c r="M78" s="23"/>
      <c r="N78" s="22" t="s">
        <v>200</v>
      </c>
      <c r="O78" s="22"/>
      <c r="P78" s="22"/>
      <c r="Q78" s="22"/>
      <c r="R78" s="22"/>
      <c r="S78" s="7"/>
      <c r="U78" s="45" t="e">
        <f>SUM(G77*#REF!)</f>
        <v>#REF!</v>
      </c>
    </row>
    <row r="79" spans="1:21" s="20" customFormat="1">
      <c r="A79" s="9"/>
      <c r="B79" s="16"/>
      <c r="C79" s="27"/>
      <c r="D79" s="17"/>
      <c r="E79" s="17"/>
      <c r="F79" s="17"/>
      <c r="G79" s="18"/>
      <c r="H79" s="10">
        <f>1.29/100</f>
        <v>1.29E-2</v>
      </c>
      <c r="I79" s="19"/>
      <c r="J79" s="34" t="s">
        <v>405</v>
      </c>
      <c r="K79" s="11" t="s">
        <v>198</v>
      </c>
      <c r="L79" s="9">
        <v>3000</v>
      </c>
      <c r="M79" s="9">
        <v>3000</v>
      </c>
      <c r="N79" s="8" t="s">
        <v>368</v>
      </c>
      <c r="O79" s="11" t="s">
        <v>370</v>
      </c>
      <c r="P79" s="11" t="s">
        <v>287</v>
      </c>
      <c r="Q79" s="8" t="s">
        <v>369</v>
      </c>
      <c r="R79" s="8" t="s">
        <v>260</v>
      </c>
      <c r="S79" s="8"/>
      <c r="U79" s="45" t="e">
        <f>SUM(G78*#REF!)</f>
        <v>#REF!</v>
      </c>
    </row>
    <row r="80" spans="1:21">
      <c r="A80" s="1">
        <v>42</v>
      </c>
      <c r="B80" s="32" t="s">
        <v>97</v>
      </c>
      <c r="C80" s="5" t="s">
        <v>34</v>
      </c>
      <c r="D80" s="2" t="s">
        <v>74</v>
      </c>
      <c r="E80" s="2" t="s">
        <v>14</v>
      </c>
      <c r="F80" s="2" t="s">
        <v>57</v>
      </c>
      <c r="G80" s="6">
        <v>420</v>
      </c>
      <c r="H80" s="7"/>
      <c r="I80" s="33"/>
      <c r="J80" s="34" t="s">
        <v>405</v>
      </c>
      <c r="K80" s="7"/>
      <c r="L80" s="7"/>
      <c r="M80" s="7"/>
      <c r="N80" s="7" t="s">
        <v>200</v>
      </c>
      <c r="O80" s="7"/>
      <c r="P80" s="7"/>
      <c r="Q80" s="7"/>
      <c r="R80" s="7"/>
      <c r="S80" s="7"/>
      <c r="U80" s="45" t="e">
        <f>SUM(G79*#REF!)</f>
        <v>#REF!</v>
      </c>
    </row>
    <row r="81" spans="1:21" s="20" customFormat="1">
      <c r="A81" s="9">
        <v>43</v>
      </c>
      <c r="B81" s="16" t="s">
        <v>163</v>
      </c>
      <c r="C81" s="27" t="s">
        <v>137</v>
      </c>
      <c r="D81" s="17" t="s">
        <v>71</v>
      </c>
      <c r="E81" s="17" t="s">
        <v>13</v>
      </c>
      <c r="F81" s="17" t="s">
        <v>187</v>
      </c>
      <c r="G81" s="18">
        <v>1260</v>
      </c>
      <c r="H81" s="10">
        <f>3.23/100</f>
        <v>3.2300000000000002E-2</v>
      </c>
      <c r="I81" s="19"/>
      <c r="J81" s="34" t="s">
        <v>405</v>
      </c>
      <c r="K81" s="11" t="s">
        <v>394</v>
      </c>
      <c r="L81" s="9">
        <v>5000</v>
      </c>
      <c r="M81" s="9">
        <v>5000</v>
      </c>
      <c r="N81" s="8" t="s">
        <v>371</v>
      </c>
      <c r="O81" s="11" t="s">
        <v>373</v>
      </c>
      <c r="P81" s="8"/>
      <c r="Q81" s="8" t="s">
        <v>372</v>
      </c>
      <c r="R81" s="8" t="s">
        <v>329</v>
      </c>
      <c r="S81" s="8"/>
      <c r="U81" s="45" t="e">
        <f>SUM(G80*#REF!)</f>
        <v>#REF!</v>
      </c>
    </row>
    <row r="82" spans="1:21">
      <c r="A82" s="1">
        <v>44</v>
      </c>
      <c r="B82" s="32" t="s">
        <v>164</v>
      </c>
      <c r="C82" s="5" t="s">
        <v>138</v>
      </c>
      <c r="D82" s="2" t="s">
        <v>139</v>
      </c>
      <c r="E82" s="2" t="s">
        <v>139</v>
      </c>
      <c r="F82" s="2" t="s">
        <v>164</v>
      </c>
      <c r="G82" s="6">
        <v>420</v>
      </c>
      <c r="H82" s="24"/>
      <c r="I82" s="33"/>
      <c r="J82" s="34" t="s">
        <v>405</v>
      </c>
      <c r="K82" s="22"/>
      <c r="L82" s="23"/>
      <c r="M82" s="23"/>
      <c r="N82" s="22" t="s">
        <v>200</v>
      </c>
      <c r="O82" s="22"/>
      <c r="P82" s="22"/>
      <c r="Q82" s="22"/>
      <c r="R82" s="22"/>
      <c r="S82" s="22"/>
      <c r="T82" s="35"/>
      <c r="U82" s="45" t="e">
        <f>SUM(G81*#REF!)</f>
        <v>#REF!</v>
      </c>
    </row>
    <row r="83" spans="1:21" s="20" customFormat="1">
      <c r="A83" s="9"/>
      <c r="B83" s="16"/>
      <c r="C83" s="27"/>
      <c r="D83" s="17"/>
      <c r="E83" s="17"/>
      <c r="F83" s="17"/>
      <c r="G83" s="18"/>
      <c r="H83" s="14">
        <v>4.0999999999999996</v>
      </c>
      <c r="I83" s="19"/>
      <c r="J83" s="34" t="s">
        <v>405</v>
      </c>
      <c r="K83" s="11" t="s">
        <v>198</v>
      </c>
      <c r="L83" s="21">
        <v>70</v>
      </c>
      <c r="M83" s="21">
        <v>70</v>
      </c>
      <c r="N83" s="11" t="s">
        <v>374</v>
      </c>
      <c r="O83" s="11" t="s">
        <v>377</v>
      </c>
      <c r="P83" s="11" t="s">
        <v>287</v>
      </c>
      <c r="Q83" s="11" t="s">
        <v>375</v>
      </c>
      <c r="R83" s="11" t="s">
        <v>376</v>
      </c>
      <c r="S83" s="15" t="s">
        <v>378</v>
      </c>
      <c r="T83" s="26"/>
      <c r="U83" s="45" t="e">
        <f>SUM(G82*#REF!)</f>
        <v>#REF!</v>
      </c>
    </row>
    <row r="84" spans="1:21">
      <c r="A84" s="1">
        <v>45</v>
      </c>
      <c r="B84" s="32" t="s">
        <v>98</v>
      </c>
      <c r="C84" s="5" t="s">
        <v>35</v>
      </c>
      <c r="D84" s="2" t="s">
        <v>75</v>
      </c>
      <c r="E84" s="2" t="s">
        <v>14</v>
      </c>
      <c r="F84" s="2" t="s">
        <v>58</v>
      </c>
      <c r="G84" s="6">
        <v>420</v>
      </c>
      <c r="H84" s="24"/>
      <c r="I84" s="33"/>
      <c r="J84" s="34" t="s">
        <v>405</v>
      </c>
      <c r="K84" s="22"/>
      <c r="L84" s="23"/>
      <c r="M84" s="23"/>
      <c r="N84" s="22" t="s">
        <v>200</v>
      </c>
      <c r="O84" s="22"/>
      <c r="P84" s="22"/>
      <c r="Q84" s="22"/>
      <c r="R84" s="22"/>
      <c r="S84" s="22"/>
      <c r="T84" s="35"/>
      <c r="U84" s="45" t="e">
        <f>SUM(G83*#REF!)</f>
        <v>#REF!</v>
      </c>
    </row>
    <row r="85" spans="1:21" s="20" customFormat="1">
      <c r="A85" s="9"/>
      <c r="B85" s="16"/>
      <c r="C85" s="27"/>
      <c r="D85" s="17"/>
      <c r="E85" s="17"/>
      <c r="F85" s="17"/>
      <c r="G85" s="18"/>
      <c r="H85" s="14">
        <v>0.45</v>
      </c>
      <c r="I85" s="19"/>
      <c r="J85" s="34" t="s">
        <v>405</v>
      </c>
      <c r="K85" s="11" t="s">
        <v>261</v>
      </c>
      <c r="L85" s="21">
        <v>48</v>
      </c>
      <c r="M85" s="21">
        <v>3840</v>
      </c>
      <c r="N85" s="11" t="s">
        <v>379</v>
      </c>
      <c r="O85" s="11" t="s">
        <v>338</v>
      </c>
      <c r="P85" s="11" t="s">
        <v>287</v>
      </c>
      <c r="Q85" s="11" t="s">
        <v>380</v>
      </c>
      <c r="R85" s="11" t="s">
        <v>381</v>
      </c>
      <c r="S85" s="15" t="s">
        <v>382</v>
      </c>
      <c r="T85" s="26"/>
      <c r="U85" s="45" t="e">
        <f>SUM(G84*#REF!)</f>
        <v>#REF!</v>
      </c>
    </row>
    <row r="86" spans="1:21">
      <c r="A86" s="1">
        <v>46</v>
      </c>
      <c r="B86" s="32" t="s">
        <v>99</v>
      </c>
      <c r="C86" s="5" t="s">
        <v>36</v>
      </c>
      <c r="D86" s="2" t="s">
        <v>76</v>
      </c>
      <c r="E86" s="2" t="s">
        <v>13</v>
      </c>
      <c r="F86" s="2" t="s">
        <v>59</v>
      </c>
      <c r="G86" s="6">
        <v>420</v>
      </c>
      <c r="H86" s="24"/>
      <c r="I86" s="33"/>
      <c r="J86" s="34" t="s">
        <v>405</v>
      </c>
      <c r="K86" s="22"/>
      <c r="L86" s="23"/>
      <c r="M86" s="23"/>
      <c r="N86" s="22" t="s">
        <v>200</v>
      </c>
      <c r="O86" s="22"/>
      <c r="P86" s="22"/>
      <c r="Q86" s="22"/>
      <c r="R86" s="22"/>
      <c r="S86" s="22"/>
      <c r="T86" s="35"/>
      <c r="U86" s="45" t="e">
        <f>SUM(G85*#REF!)</f>
        <v>#REF!</v>
      </c>
    </row>
    <row r="87" spans="1:21" s="20" customFormat="1">
      <c r="A87" s="9"/>
      <c r="B87" s="16"/>
      <c r="C87" s="27"/>
      <c r="D87" s="17"/>
      <c r="E87" s="17"/>
      <c r="F87" s="17"/>
      <c r="G87" s="18"/>
      <c r="H87" s="10">
        <f>6.86/100</f>
        <v>6.8600000000000008E-2</v>
      </c>
      <c r="I87" s="19"/>
      <c r="J87" s="34" t="s">
        <v>405</v>
      </c>
      <c r="K87" s="11" t="s">
        <v>198</v>
      </c>
      <c r="L87" s="9">
        <v>1000</v>
      </c>
      <c r="M87" s="9">
        <v>1000</v>
      </c>
      <c r="N87" s="8" t="s">
        <v>383</v>
      </c>
      <c r="O87" s="11" t="s">
        <v>386</v>
      </c>
      <c r="P87" s="11" t="s">
        <v>287</v>
      </c>
      <c r="Q87" s="8" t="s">
        <v>384</v>
      </c>
      <c r="R87" s="8" t="s">
        <v>385</v>
      </c>
      <c r="S87" s="15" t="s">
        <v>387</v>
      </c>
      <c r="T87" s="26"/>
      <c r="U87" s="45" t="e">
        <f>SUM(G86*#REF!)</f>
        <v>#REF!</v>
      </c>
    </row>
    <row r="88" spans="1:21">
      <c r="A88" s="1">
        <v>47</v>
      </c>
      <c r="B88" s="32" t="s">
        <v>100</v>
      </c>
      <c r="C88" s="5" t="s">
        <v>37</v>
      </c>
      <c r="D88" s="2" t="s">
        <v>77</v>
      </c>
      <c r="E88" s="2" t="s">
        <v>60</v>
      </c>
      <c r="F88" s="2" t="s">
        <v>61</v>
      </c>
      <c r="G88" s="6">
        <v>420</v>
      </c>
      <c r="H88" s="24"/>
      <c r="I88" s="33"/>
      <c r="J88" s="34" t="s">
        <v>405</v>
      </c>
      <c r="K88" s="22"/>
      <c r="L88" s="23"/>
      <c r="M88" s="23"/>
      <c r="N88" s="22" t="s">
        <v>200</v>
      </c>
      <c r="O88" s="22"/>
      <c r="P88" s="22"/>
      <c r="Q88" s="22"/>
      <c r="R88" s="22"/>
      <c r="S88" s="22"/>
      <c r="U88" s="45" t="e">
        <f>SUM(G87*#REF!)</f>
        <v>#REF!</v>
      </c>
    </row>
    <row r="89" spans="1:21" s="20" customFormat="1">
      <c r="A89" s="9"/>
      <c r="B89" s="16"/>
      <c r="C89" s="27"/>
      <c r="D89" s="17"/>
      <c r="E89" s="17"/>
      <c r="F89" s="17"/>
      <c r="G89" s="18"/>
      <c r="H89" s="10">
        <v>4.1300000000000003E-2</v>
      </c>
      <c r="I89" s="19"/>
      <c r="J89" s="34" t="s">
        <v>405</v>
      </c>
      <c r="K89" s="11" t="s">
        <v>402</v>
      </c>
      <c r="L89" s="9">
        <v>1800</v>
      </c>
      <c r="M89" s="9">
        <v>1800</v>
      </c>
      <c r="N89" s="8" t="s">
        <v>400</v>
      </c>
      <c r="O89" s="11" t="s">
        <v>403</v>
      </c>
      <c r="P89" s="11" t="s">
        <v>287</v>
      </c>
      <c r="Q89" s="8" t="s">
        <v>401</v>
      </c>
      <c r="R89" s="8" t="s">
        <v>216</v>
      </c>
      <c r="S89" s="15" t="s">
        <v>404</v>
      </c>
      <c r="U89" s="45" t="e">
        <f>SUM(G88*#REF!)</f>
        <v>#REF!</v>
      </c>
    </row>
    <row r="90" spans="1:21">
      <c r="A90" s="1">
        <v>48</v>
      </c>
      <c r="B90" s="32" t="s">
        <v>101</v>
      </c>
      <c r="C90" s="5" t="s">
        <v>38</v>
      </c>
      <c r="D90" s="2" t="s">
        <v>78</v>
      </c>
      <c r="E90" s="2" t="s">
        <v>14</v>
      </c>
      <c r="F90" s="2" t="s">
        <v>62</v>
      </c>
      <c r="G90" s="6">
        <v>3360</v>
      </c>
      <c r="H90" s="7"/>
      <c r="I90" s="33"/>
      <c r="J90" s="34" t="s">
        <v>405</v>
      </c>
      <c r="K90" s="7"/>
      <c r="L90" s="7"/>
      <c r="M90" s="7"/>
      <c r="N90" s="7" t="s">
        <v>200</v>
      </c>
      <c r="O90" s="7"/>
      <c r="P90" s="7"/>
      <c r="Q90" s="7"/>
      <c r="R90" s="7"/>
      <c r="S90" s="7"/>
      <c r="U90" s="45" t="e">
        <f>SUM(G89*#REF!)</f>
        <v>#REF!</v>
      </c>
    </row>
    <row r="92" spans="1:21">
      <c r="U92" s="46" t="e">
        <f>SUM(U3:U90)</f>
        <v>#REF!</v>
      </c>
    </row>
  </sheetData>
  <autoFilter ref="A1:M43"/>
  <conditionalFormatting sqref="G2:G90">
    <cfRule type="cellIs" dxfId="9" priority="101" operator="lessThan">
      <formula>#REF!</formula>
    </cfRule>
  </conditionalFormatting>
  <conditionalFormatting sqref="G8:G10 G13:G14 G17:G18 G22:G23 G26 G29:G34 G45:G46 G52:G57 G60:G63 G67:G68 G72:G73 G77:G80 G82:G87">
    <cfRule type="cellIs" dxfId="8" priority="104" operator="greaterThan">
      <formula>#REF!</formula>
    </cfRule>
  </conditionalFormatting>
  <conditionalFormatting sqref="G21">
    <cfRule type="cellIs" dxfId="7" priority="111" operator="lessThan">
      <formula>#REF!</formula>
    </cfRule>
    <cfRule type="cellIs" dxfId="6" priority="112" operator="lessThan">
      <formula>#REF!</formula>
    </cfRule>
    <cfRule type="cellIs" dxfId="5" priority="113" operator="greaterThan">
      <formula>#REF!</formula>
    </cfRule>
  </conditionalFormatting>
  <conditionalFormatting sqref="G35:G36">
    <cfRule type="cellIs" dxfId="4" priority="121" operator="lessThan">
      <formula>#REF!</formula>
    </cfRule>
    <cfRule type="cellIs" dxfId="3" priority="122" operator="greaterThan">
      <formula>#REF!</formula>
    </cfRule>
  </conditionalFormatting>
  <conditionalFormatting sqref="G65:G66">
    <cfRule type="cellIs" dxfId="2" priority="137" operator="greaterThan">
      <formula>#REF!</formula>
    </cfRule>
    <cfRule type="cellIs" dxfId="1" priority="138" operator="lessThan">
      <formula>#REF!</formula>
    </cfRule>
  </conditionalFormatting>
  <conditionalFormatting sqref="G90">
    <cfRule type="cellIs" dxfId="0" priority="150" operator="lessThan">
      <formula>#REF!</formula>
    </cfRule>
  </conditionalFormatting>
  <hyperlinks>
    <hyperlink ref="S5" r:id="rId1"/>
    <hyperlink ref="S14" r:id="rId2"/>
    <hyperlink ref="S30" r:id="rId3"/>
    <hyperlink ref="S49" r:id="rId4"/>
    <hyperlink ref="S48" r:id="rId5"/>
    <hyperlink ref="S51" r:id="rId6"/>
    <hyperlink ref="S55" r:id="rId7"/>
    <hyperlink ref="S56" r:id="rId8"/>
    <hyperlink ref="S68" r:id="rId9"/>
    <hyperlink ref="S71" r:id="rId10"/>
    <hyperlink ref="S70" r:id="rId11"/>
    <hyperlink ref="S83" r:id="rId12"/>
    <hyperlink ref="S85" r:id="rId13"/>
    <hyperlink ref="S87" r:id="rId14"/>
  </hyperlinks>
  <pageMargins left="0.75" right="0.75" top="1" bottom="1" header="0.5" footer="0.5"/>
  <pageSetup paperSize="9" orientation="portrait" r:id="rId1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SAS-400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Trbojevic</dc:creator>
  <cp:lastModifiedBy>aleksandarn</cp:lastModifiedBy>
  <dcterms:created xsi:type="dcterms:W3CDTF">2014-11-06T16:25:52Z</dcterms:created>
  <dcterms:modified xsi:type="dcterms:W3CDTF">2017-03-21T14:45:10Z</dcterms:modified>
</cp:coreProperties>
</file>