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6690" windowWidth="28830" windowHeight="6720" tabRatio="454"/>
  </bookViews>
  <sheets>
    <sheet name="RFQ SAS-400" sheetId="1" r:id="rId1"/>
    <sheet name="RFQ SAS-400 (2)" sheetId="2" r:id="rId2"/>
  </sheets>
  <definedNames>
    <definedName name="__IntlFixup" hidden="1">TRUE</definedName>
    <definedName name="__IntlFixupTable" localSheetId="1" hidden="1">#REF!</definedName>
    <definedName name="__IntlFixupTable" hidden="1">#REF!</definedName>
    <definedName name="_xlnm._FilterDatabase" localSheetId="0" hidden="1">'RFQ SAS-400'!$A$1:$M$23</definedName>
    <definedName name="_xlnm._FilterDatabase" localSheetId="1" hidden="1">'RFQ SAS-400 (2)'!$A$1:$M$24</definedName>
    <definedName name="_Order1" hidden="1">0</definedName>
    <definedName name="AA.Report.Files" localSheetId="1" hidden="1">#REF!</definedName>
    <definedName name="AA.Report.Files" hidden="1">#REF!</definedName>
    <definedName name="AA.Reports.Available" localSheetId="1" hidden="1">#REF!</definedName>
    <definedName name="AA.Reports.Available" hidden="1">#REF!</definedName>
    <definedName name="Data.Dump" localSheetId="1" hidden="1">OFFSET([0]!Data.Top.Left,1,0)</definedName>
    <definedName name="Data.Dump" hidden="1">OFFSET([0]!Data.Top.Left,1,0)</definedName>
    <definedName name="Database.File" localSheetId="1" hidden="1">#REF!</definedName>
    <definedName name="Database.File" hidden="1">#REF!</definedName>
    <definedName name="File.Type" localSheetId="1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1" hidden="1">OFFSET([0]!Data.Top.Left,1,0)</definedName>
    <definedName name="Ownership" hidden="1">OFFSET([0]!Data.Top.Left,1,0)</definedName>
    <definedName name="Show.Acct.Update.Warning" localSheetId="1" hidden="1">#REF!</definedName>
    <definedName name="Show.Acct.Update.Warning" hidden="1">#REF!</definedName>
    <definedName name="Show.MDB.Update.Warning" localSheetId="1" hidden="1">#REF!</definedName>
    <definedName name="Show.MDB.Update.Warning" hidden="1">#REF!</definedName>
  </definedNames>
  <calcPr calcId="125725"/>
</workbook>
</file>

<file path=xl/calcChain.xml><?xml version="1.0" encoding="utf-8"?>
<calcChain xmlns="http://schemas.openxmlformats.org/spreadsheetml/2006/main">
  <c r="O56" i="2"/>
  <c r="O55"/>
  <c r="O54"/>
  <c r="H54"/>
  <c r="O53"/>
  <c r="O52"/>
  <c r="O51"/>
  <c r="H51"/>
  <c r="O50"/>
  <c r="O49"/>
  <c r="H49"/>
  <c r="O47"/>
  <c r="O46"/>
  <c r="O45"/>
  <c r="O44"/>
  <c r="O43"/>
  <c r="O42"/>
  <c r="O41"/>
  <c r="H41"/>
  <c r="O40"/>
  <c r="H40"/>
  <c r="O39"/>
  <c r="H39"/>
  <c r="O38"/>
  <c r="H38"/>
  <c r="O37"/>
  <c r="O36"/>
  <c r="O35"/>
  <c r="O34"/>
  <c r="O33"/>
  <c r="O32"/>
  <c r="O31"/>
  <c r="H31"/>
  <c r="O30"/>
  <c r="H30"/>
  <c r="O29"/>
  <c r="O28"/>
  <c r="H28"/>
  <c r="O27"/>
  <c r="H27"/>
  <c r="O26"/>
  <c r="H26"/>
  <c r="O25"/>
  <c r="H25"/>
  <c r="O24"/>
  <c r="H24"/>
  <c r="O23"/>
  <c r="H23"/>
  <c r="O22"/>
  <c r="H22"/>
  <c r="O21"/>
  <c r="H21"/>
  <c r="O20"/>
  <c r="H20"/>
  <c r="O19"/>
  <c r="O18"/>
  <c r="O17"/>
  <c r="H17"/>
  <c r="O16"/>
  <c r="O15"/>
  <c r="H15"/>
  <c r="O14"/>
  <c r="H14"/>
  <c r="O13"/>
  <c r="H13"/>
  <c r="O12"/>
  <c r="H12"/>
  <c r="O11"/>
  <c r="H11"/>
  <c r="O10"/>
  <c r="H10"/>
  <c r="O9"/>
  <c r="H9"/>
  <c r="O8"/>
  <c r="O7"/>
  <c r="H7"/>
  <c r="O6"/>
  <c r="O5"/>
  <c r="H5"/>
  <c r="O4"/>
  <c r="H4"/>
  <c r="O3"/>
  <c r="H3"/>
  <c r="O2"/>
  <c r="O58" s="1"/>
  <c r="H2"/>
  <c r="H47" i="1"/>
  <c r="H44"/>
  <c r="H42"/>
  <c r="H36"/>
  <c r="H35"/>
  <c r="H34"/>
  <c r="H29"/>
  <c r="H28"/>
  <c r="H26"/>
  <c r="H25"/>
  <c r="H24"/>
  <c r="H23"/>
  <c r="H22"/>
  <c r="H21"/>
  <c r="H20"/>
  <c r="H19"/>
  <c r="H15"/>
  <c r="H14"/>
  <c r="H13"/>
  <c r="H12"/>
  <c r="H11"/>
  <c r="H10"/>
  <c r="H9"/>
  <c r="H7"/>
  <c r="H5"/>
  <c r="H4"/>
  <c r="H3"/>
  <c r="H2"/>
  <c r="O6"/>
  <c r="O8"/>
  <c r="O16"/>
  <c r="O17"/>
  <c r="O18"/>
  <c r="O20"/>
  <c r="O24"/>
  <c r="O27"/>
  <c r="O28"/>
  <c r="O30"/>
  <c r="O31"/>
  <c r="O32"/>
  <c r="O33"/>
  <c r="O37"/>
  <c r="O38"/>
  <c r="O39"/>
  <c r="O40"/>
  <c r="O43"/>
  <c r="O45"/>
  <c r="O46"/>
  <c r="O48"/>
  <c r="O49"/>
  <c r="O42"/>
  <c r="O36"/>
  <c r="O35"/>
  <c r="O25"/>
  <c r="O23"/>
  <c r="O22"/>
  <c r="O21"/>
  <c r="O19"/>
  <c r="O15" l="1"/>
  <c r="O14"/>
  <c r="O13"/>
  <c r="O12"/>
  <c r="O10"/>
  <c r="O9"/>
  <c r="O7"/>
  <c r="O5"/>
  <c r="O4"/>
  <c r="O3"/>
  <c r="O2"/>
  <c r="O47" l="1"/>
  <c r="O44"/>
  <c r="O34"/>
  <c r="O29"/>
  <c r="O26"/>
  <c r="O11"/>
  <c r="O51" s="1"/>
</calcChain>
</file>

<file path=xl/sharedStrings.xml><?xml version="1.0" encoding="utf-8"?>
<sst xmlns="http://schemas.openxmlformats.org/spreadsheetml/2006/main" count="625" uniqueCount="210">
  <si>
    <t>Pos.</t>
  </si>
  <si>
    <t>PRICE/PCS</t>
  </si>
  <si>
    <t>TOTAL</t>
  </si>
  <si>
    <t>Currency</t>
  </si>
  <si>
    <t>Delivery Time</t>
  </si>
  <si>
    <t>PU</t>
  </si>
  <si>
    <t>MOQ</t>
  </si>
  <si>
    <t>PANASONIC</t>
  </si>
  <si>
    <t>MURATA</t>
  </si>
  <si>
    <t>BLM18KG221SN1D</t>
  </si>
  <si>
    <t>24AA02E48-I/SN</t>
  </si>
  <si>
    <t>PIC18F87J60-I/PT</t>
  </si>
  <si>
    <t>0451002.MRL</t>
  </si>
  <si>
    <t>GRM155R71E103KA01D</t>
  </si>
  <si>
    <t>C3225X7R1C226K250AC</t>
  </si>
  <si>
    <t>QTY.</t>
  </si>
  <si>
    <t>Oznaka proizvođača</t>
  </si>
  <si>
    <t>Opis</t>
  </si>
  <si>
    <t>Proizvođač</t>
  </si>
  <si>
    <t>Rutronik kod</t>
  </si>
  <si>
    <t>RC0603JR-070RL</t>
  </si>
  <si>
    <t xml:space="preserve">RC0603 0R I=1A                  </t>
  </si>
  <si>
    <t>YAGEO</t>
  </si>
  <si>
    <t>Lager</t>
  </si>
  <si>
    <t>WRC37228</t>
  </si>
  <si>
    <t>xxxxx</t>
  </si>
  <si>
    <t>SM4001</t>
  </si>
  <si>
    <t xml:space="preserve">DIODE 1A 50V MELF               </t>
  </si>
  <si>
    <t>DIOTEC</t>
  </si>
  <si>
    <t>DLGL5186</t>
  </si>
  <si>
    <t>CR16-1004-FL</t>
  </si>
  <si>
    <t xml:space="preserve">RC0603 1,00M 1% 0,1W            </t>
  </si>
  <si>
    <t>ASJ</t>
  </si>
  <si>
    <t>WRC33482</t>
  </si>
  <si>
    <t>CL10A105KO8NNNC</t>
  </si>
  <si>
    <t xml:space="preserve">KC 1,0µF 0603 10% 16V X5R       </t>
  </si>
  <si>
    <t>SAMSUNG EM</t>
  </si>
  <si>
    <t xml:space="preserve">KKS1016 </t>
  </si>
  <si>
    <t xml:space="preserve">2A 125V very fast SMD NANO      </t>
  </si>
  <si>
    <t>LITTELFUSE</t>
  </si>
  <si>
    <t xml:space="preserve">FUSE668 </t>
  </si>
  <si>
    <t>RC0402FR-072K2L</t>
  </si>
  <si>
    <t xml:space="preserve">RC0402 2,20K 1% 0,063W          </t>
  </si>
  <si>
    <t xml:space="preserve">WRC33990 </t>
  </si>
  <si>
    <t xml:space="preserve">IPTG23K-A-V-T/R </t>
  </si>
  <si>
    <t>2.8x3.8x1.9mm 1.6N SMT GOLD</t>
  </si>
  <si>
    <t>DIPTRONICS</t>
  </si>
  <si>
    <t>12 nedelja</t>
  </si>
  <si>
    <t>SWITCH9475</t>
  </si>
  <si>
    <t>RC0402FR-076K8L</t>
  </si>
  <si>
    <t xml:space="preserve">RC0402 6,80K 1% 0,063W          </t>
  </si>
  <si>
    <t xml:space="preserve">WRC31031 </t>
  </si>
  <si>
    <t>CC0402KRX7R9BB682</t>
  </si>
  <si>
    <t xml:space="preserve">KC 6,8nF 0402 10% 50V X7R       </t>
  </si>
  <si>
    <t xml:space="preserve">KKK19158 </t>
  </si>
  <si>
    <t>CR10-1002-FK</t>
  </si>
  <si>
    <t xml:space="preserve">RC0402 10,0K 1% 0,063W          </t>
  </si>
  <si>
    <t xml:space="preserve">WRC33761 </t>
  </si>
  <si>
    <t xml:space="preserve">KC 10nF 0402 10% 25V X7R        </t>
  </si>
  <si>
    <t xml:space="preserve">KKK14706 </t>
  </si>
  <si>
    <t>RC0603FR-0710RL</t>
  </si>
  <si>
    <t xml:space="preserve">RC0603 10,0R 1% 0,1W            </t>
  </si>
  <si>
    <t xml:space="preserve">WRC37427 </t>
  </si>
  <si>
    <t>CC0402JRNPO9BN120</t>
  </si>
  <si>
    <t xml:space="preserve">KC 12pF 0402 5% 50V NP0         </t>
  </si>
  <si>
    <t xml:space="preserve">KKK15647 </t>
  </si>
  <si>
    <t>RC0402FR-0715KL</t>
  </si>
  <si>
    <t>RC0402 15,0K 1% 0,063W</t>
  </si>
  <si>
    <t xml:space="preserve">WRC31028 </t>
  </si>
  <si>
    <t xml:space="preserve">KC 22uF 1210 10% 16V X7R        </t>
  </si>
  <si>
    <t>TDK</t>
  </si>
  <si>
    <t>KKS3640</t>
  </si>
  <si>
    <t>CC1210KKX7R7BB226</t>
  </si>
  <si>
    <t xml:space="preserve">KC 22µF 1210 10% 16V X7R        </t>
  </si>
  <si>
    <t>KKK22821</t>
  </si>
  <si>
    <t>X1E000021013100</t>
  </si>
  <si>
    <t>TSX-3225 25,000000M  8pF 10ppm</t>
  </si>
  <si>
    <t>EPSON</t>
  </si>
  <si>
    <t>QUARZ6071</t>
  </si>
  <si>
    <t>SDM160S1FQ-7</t>
  </si>
  <si>
    <t>SCHOTTKY-DIODE 60V   1A SOD123F</t>
  </si>
  <si>
    <t>DIODES INC</t>
  </si>
  <si>
    <t>10 nedelja</t>
  </si>
  <si>
    <t>DSKY4811 </t>
  </si>
  <si>
    <t>RC0402FR-0744K2L</t>
  </si>
  <si>
    <t xml:space="preserve">RC0402 44,2K 1% 0,063W          </t>
  </si>
  <si>
    <t>WRC41807</t>
  </si>
  <si>
    <t>RC0603FR-0749R9L</t>
  </si>
  <si>
    <t xml:space="preserve">RC0603 49,9R 1% 0,1W            </t>
  </si>
  <si>
    <t xml:space="preserve">WRC32860 </t>
  </si>
  <si>
    <t>RC0402FR-07100KL</t>
  </si>
  <si>
    <t xml:space="preserve">RC0402 100K 1% 0,063W           </t>
  </si>
  <si>
    <t xml:space="preserve">WRC34084 </t>
  </si>
  <si>
    <t>CL05A104KA5NNNC</t>
  </si>
  <si>
    <t xml:space="preserve">KC 100nF 0402 10% 25V X5R       </t>
  </si>
  <si>
    <t xml:space="preserve">KKK19622 </t>
  </si>
  <si>
    <t>CR10-1200-FK</t>
  </si>
  <si>
    <t xml:space="preserve">RC0402 120R 1% 0,063W           </t>
  </si>
  <si>
    <t xml:space="preserve">WRC40727 </t>
  </si>
  <si>
    <t>RC0402FR-07280RL</t>
  </si>
  <si>
    <t xml:space="preserve">RC0402 280R 1% 0,063W           </t>
  </si>
  <si>
    <t xml:space="preserve">WRC44443 </t>
  </si>
  <si>
    <t>RC0402FR-07470RL</t>
  </si>
  <si>
    <t xml:space="preserve">RC0402 470R 1% 0,063W           </t>
  </si>
  <si>
    <t xml:space="preserve">WRC33975 </t>
  </si>
  <si>
    <t>AZ1117CH-ADJTRG1</t>
  </si>
  <si>
    <t xml:space="preserve">LDO.VREG ADJ      0,8A SOT223   </t>
  </si>
  <si>
    <t>ICSPR9407 </t>
  </si>
  <si>
    <t>LD1117S50CTR</t>
  </si>
  <si>
    <t xml:space="preserve">LDO.VREG POS 5V 0,8A SOT223     </t>
  </si>
  <si>
    <t>ST</t>
  </si>
  <si>
    <t>AP6502SP-13</t>
  </si>
  <si>
    <t xml:space="preserve">DC-DC 18V 2A D SO-8EP  </t>
  </si>
  <si>
    <t>ICPWM8028</t>
  </si>
  <si>
    <t>CL31A106KOHNNNE</t>
  </si>
  <si>
    <t xml:space="preserve">KC 10uF 1206 10% 16V X5R        </t>
  </si>
  <si>
    <t>KKK16737 </t>
  </si>
  <si>
    <t>MTJ-661X1</t>
  </si>
  <si>
    <t xml:space="preserve">06P MODULAR JACK BLACK SIDE     </t>
  </si>
  <si>
    <t>ADAM TECH</t>
  </si>
  <si>
    <t>CONIO1063</t>
  </si>
  <si>
    <t xml:space="preserve">6/6 MOD. JACK LOW PROF 90° TEMP </t>
  </si>
  <si>
    <t>MOLEX</t>
  </si>
  <si>
    <t>COREC23824 </t>
  </si>
  <si>
    <t>06P MICRO-FIT HEADER 2 ROW</t>
  </si>
  <si>
    <t>20 nedelja</t>
  </si>
  <si>
    <t>COREC14615</t>
  </si>
  <si>
    <t>SC1C107M6L005VR259</t>
  </si>
  <si>
    <t>SC 100uF 16V 20% 6x5</t>
  </si>
  <si>
    <t>SAMWHA</t>
  </si>
  <si>
    <t xml:space="preserve">SC 100uF 16V 20% 6x5            </t>
  </si>
  <si>
    <t>KEL12116</t>
  </si>
  <si>
    <t>EEE0JA471P</t>
  </si>
  <si>
    <t xml:space="preserve">VS 470uF 6,3V 20% 8x10          </t>
  </si>
  <si>
    <t>15 nedelja</t>
  </si>
  <si>
    <t xml:space="preserve">KEL20378 </t>
  </si>
  <si>
    <t>EEEFK1A471P</t>
  </si>
  <si>
    <t xml:space="preserve">V-FK 470uF 10V 20% 8x10 </t>
  </si>
  <si>
    <t xml:space="preserve">KEL15969 </t>
  </si>
  <si>
    <t xml:space="preserve">BLM18KG 220R 2200mA Rdc=0,05R   </t>
  </si>
  <si>
    <t xml:space="preserve">FE3647 </t>
  </si>
  <si>
    <t>Q65110-A1746</t>
  </si>
  <si>
    <t xml:space="preserve">SMARTLED GREEN CLEAR LC         </t>
  </si>
  <si>
    <t>OSRAM</t>
  </si>
  <si>
    <t xml:space="preserve">LED7395 </t>
  </si>
  <si>
    <t>LTST-C191KGKT-5A</t>
  </si>
  <si>
    <t xml:space="preserve">CHIP LED GREEN CLEAR 0603       </t>
  </si>
  <si>
    <t>LITEON</t>
  </si>
  <si>
    <t>LED21142 </t>
  </si>
  <si>
    <t>2SH-C-08-TS</t>
  </si>
  <si>
    <t>HDR 1X8</t>
  </si>
  <si>
    <t xml:space="preserve">ADAM TECH </t>
  </si>
  <si>
    <t>Novi kod</t>
  </si>
  <si>
    <t>087-2-004-0-T-XS0-1260</t>
  </si>
  <si>
    <t xml:space="preserve">04P PINHEADER 2,54MM THT 2R     </t>
  </si>
  <si>
    <t>MPEGARRY</t>
  </si>
  <si>
    <t>lager</t>
  </si>
  <si>
    <t>COREC35300</t>
  </si>
  <si>
    <t>087-2-080-0-F-XS0-1080</t>
  </si>
  <si>
    <t xml:space="preserve">80P PINHEADER 2R THT 2,54MM     </t>
  </si>
  <si>
    <t>COREC30185</t>
  </si>
  <si>
    <t xml:space="preserve">E²ser.I²C 256x8 SO8 1.7V EUI    </t>
  </si>
  <si>
    <t>MICROCHIP</t>
  </si>
  <si>
    <t xml:space="preserve">ICPROM8799 </t>
  </si>
  <si>
    <t>SCDS74T-3R3T-N</t>
  </si>
  <si>
    <t xml:space="preserve">SCDS74 3,3uH 3,5A  30% WWT      </t>
  </si>
  <si>
    <t>CHILISIN</t>
  </si>
  <si>
    <t xml:space="preserve">IND12085 </t>
  </si>
  <si>
    <t>IHLP3232CZER100M11</t>
  </si>
  <si>
    <t xml:space="preserve">IHLP3232CZ 10uH 3,8A 20%        </t>
  </si>
  <si>
    <t>VISHAY</t>
  </si>
  <si>
    <t>7-9 nedelja</t>
  </si>
  <si>
    <t>CDRH8D43NP-100NC</t>
  </si>
  <si>
    <t xml:space="preserve">CDRH8D43NP 10uH 3200mA 30%      </t>
  </si>
  <si>
    <t>SUMIDA</t>
  </si>
  <si>
    <t>IND13929</t>
  </si>
  <si>
    <t xml:space="preserve">PIC18F 128K  TQFP80  85°C       </t>
  </si>
  <si>
    <t xml:space="preserve">ICMCU15797 </t>
  </si>
  <si>
    <t>BSS138-7-F</t>
  </si>
  <si>
    <t xml:space="preserve">N-CH MOS-FET 0,20A 50V SOT23    </t>
  </si>
  <si>
    <t xml:space="preserve">TMOSS5930 </t>
  </si>
  <si>
    <t>Q65110-A1756</t>
  </si>
  <si>
    <t xml:space="preserve">SMARTLED RED CLEAR LC           </t>
  </si>
  <si>
    <t xml:space="preserve">LED7162 </t>
  </si>
  <si>
    <t>J0G-0007NL</t>
  </si>
  <si>
    <t>RJ-45 TAB-UP EMI LED 100BaseT</t>
  </si>
  <si>
    <t>PULSE</t>
  </si>
  <si>
    <t>FETRA1124</t>
  </si>
  <si>
    <t>HIN232EIBNZ</t>
  </si>
  <si>
    <t>Pb-Free RS232 5V 2D/2R 15KV 0.1UF 16NSO</t>
  </si>
  <si>
    <t xml:space="preserve">INTERSIL </t>
  </si>
  <si>
    <t>OQ02325100J0G</t>
  </si>
  <si>
    <t xml:space="preserve">02P TERM.BLOCK SCREW PLUGGAB.   </t>
  </si>
  <si>
    <t>FCI</t>
  </si>
  <si>
    <t>COREC34182</t>
  </si>
  <si>
    <t>Lager u wk19</t>
  </si>
  <si>
    <t>Lager u wk26</t>
  </si>
  <si>
    <t>ICSPR9943</t>
  </si>
  <si>
    <t>22 nedelje</t>
  </si>
  <si>
    <t>Lager u wk15</t>
  </si>
  <si>
    <t>Alokacija</t>
  </si>
  <si>
    <t>IND13895</t>
  </si>
  <si>
    <t>Lager u wk13</t>
  </si>
  <si>
    <t>Lager u wk14</t>
  </si>
  <si>
    <t>3.10 USD</t>
  </si>
  <si>
    <t>SMAJ16A-E3/61</t>
  </si>
  <si>
    <t xml:space="preserve">TVS-DIODE UNI 0,4KW 19V SMA  </t>
  </si>
  <si>
    <t>Lager u wk42</t>
  </si>
  <si>
    <t>DTRL7362 </t>
  </si>
  <si>
    <t>EUR</t>
  </si>
</sst>
</file>

<file path=xl/styles.xml><?xml version="1.0" encoding="utf-8"?>
<styleSheet xmlns="http://schemas.openxmlformats.org/spreadsheetml/2006/main">
  <numFmts count="12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#,##0.0000"/>
    <numFmt numFmtId="169" formatCode="&quot;$&quot;#,##0_);\(&quot;$&quot;#,##0\)"/>
    <numFmt numFmtId="170" formatCode="_(* #,##0.00_);_(* \(#,##0.00\);_(* &quot;-&quot;??_);_(@_)"/>
    <numFmt numFmtId="171" formatCode="_(&quot;$&quot;* #,##0.00_);_(&quot;$&quot;* \(#,##0.00\);_(&quot;$&quot;* &quot;-&quot;??_);_(@_)"/>
    <numFmt numFmtId="172" formatCode="0%_);[Red]\(0%\)"/>
    <numFmt numFmtId="173" formatCode="0.00%_);[Red]\(0.00%\)"/>
    <numFmt numFmtId="174" formatCode="#,##0.00000\ [$€-1]"/>
    <numFmt numFmtId="175" formatCode="#,##0.00\ [$€-1]"/>
  </numFmts>
  <fonts count="25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8"/>
      <color indexed="8"/>
      <name val="MS Sans Serif"/>
      <family val="2"/>
    </font>
    <font>
      <b/>
      <sz val="8"/>
      <color indexed="8"/>
      <name val="MS Sans Serif"/>
      <family val="2"/>
    </font>
    <font>
      <sz val="10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u/>
      <sz val="10.6"/>
      <color theme="10"/>
      <name val="Arial"/>
      <family val="2"/>
    </font>
    <font>
      <b/>
      <sz val="11"/>
      <color indexed="23"/>
      <name val="Verdana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name val="Arial"/>
      <family val="2"/>
      <charset val="204"/>
    </font>
    <font>
      <b/>
      <sz val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43">
    <xf numFmtId="0" fontId="0" fillId="0" borderId="0"/>
    <xf numFmtId="0" fontId="5" fillId="0" borderId="0"/>
    <xf numFmtId="37" fontId="6" fillId="3" borderId="2" applyBorder="0" applyProtection="0">
      <alignment vertical="center"/>
    </xf>
    <xf numFmtId="169" fontId="7" fillId="0" borderId="3">
      <protection locked="0"/>
    </xf>
    <xf numFmtId="0" fontId="8" fillId="4" borderId="0" applyBorder="0">
      <alignment horizontal="left" vertical="center" indent="1"/>
    </xf>
    <xf numFmtId="167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9" fillId="0" borderId="4"/>
    <xf numFmtId="4" fontId="7" fillId="5" borderId="4">
      <protection locked="0"/>
    </xf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4" fontId="7" fillId="6" borderId="4"/>
    <xf numFmtId="170" fontId="10" fillId="0" borderId="5"/>
    <xf numFmtId="37" fontId="11" fillId="7" borderId="3" applyBorder="0">
      <alignment horizontal="left" vertical="center" indent="1"/>
    </xf>
    <xf numFmtId="37" fontId="12" fillId="2" borderId="6" applyFill="0">
      <alignment vertical="center"/>
    </xf>
    <xf numFmtId="0" fontId="12" fillId="8" borderId="7" applyNumberFormat="0">
      <alignment horizontal="left" vertical="top" indent="1"/>
    </xf>
    <xf numFmtId="0" fontId="12" fillId="3" borderId="0" applyBorder="0">
      <alignment horizontal="left" vertical="center" indent="1"/>
    </xf>
    <xf numFmtId="0" fontId="12" fillId="0" borderId="7" applyNumberFormat="0" applyFill="0">
      <alignment horizontal="centerContinuous" vertical="top"/>
    </xf>
    <xf numFmtId="0" fontId="13" fillId="0" borderId="0" applyNumberFormat="0" applyFill="0" applyBorder="0" applyAlignment="0" applyProtection="0">
      <alignment vertical="top"/>
      <protection locked="0"/>
    </xf>
    <xf numFmtId="170" fontId="10" fillId="0" borderId="8"/>
    <xf numFmtId="171" fontId="10" fillId="0" borderId="9"/>
    <xf numFmtId="0" fontId="14" fillId="2" borderId="0">
      <alignment horizontal="left" wrapText="1" indent="1"/>
    </xf>
    <xf numFmtId="0" fontId="15" fillId="0" borderId="0"/>
    <xf numFmtId="0" fontId="15" fillId="0" borderId="0"/>
    <xf numFmtId="0" fontId="16" fillId="0" borderId="0"/>
    <xf numFmtId="0" fontId="1" fillId="0" borderId="0"/>
    <xf numFmtId="0" fontId="17" fillId="0" borderId="0"/>
    <xf numFmtId="0" fontId="15" fillId="0" borderId="0"/>
    <xf numFmtId="0" fontId="15" fillId="0" borderId="0"/>
    <xf numFmtId="0" fontId="18" fillId="0" borderId="0"/>
    <xf numFmtId="172" fontId="19" fillId="9" borderId="10"/>
    <xf numFmtId="173" fontId="19" fillId="0" borderId="10" applyFont="0" applyFill="0" applyBorder="0" applyAlignment="0" applyProtection="0">
      <protection locked="0"/>
    </xf>
    <xf numFmtId="2" fontId="20" fillId="0" borderId="0">
      <protection locked="0"/>
    </xf>
    <xf numFmtId="0" fontId="5" fillId="10" borderId="0"/>
    <xf numFmtId="49" fontId="5" fillId="0" borderId="0" applyFont="0" applyFill="0" applyBorder="0" applyAlignment="0" applyProtection="0"/>
    <xf numFmtId="0" fontId="21" fillId="0" borderId="0">
      <alignment horizontal="right"/>
    </xf>
    <xf numFmtId="0" fontId="22" fillId="0" borderId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23" fillId="0" borderId="0"/>
  </cellStyleXfs>
  <cellXfs count="33">
    <xf numFmtId="0" fontId="0" fillId="0" borderId="0" xfId="0"/>
    <xf numFmtId="0" fontId="0" fillId="0" borderId="1" xfId="0" applyFill="1" applyBorder="1" applyAlignment="1">
      <alignment horizontal="right"/>
    </xf>
    <xf numFmtId="0" fontId="3" fillId="0" borderId="1" xfId="0" quotePrefix="1" applyFont="1" applyFill="1" applyBorder="1"/>
    <xf numFmtId="0" fontId="0" fillId="0" borderId="0" xfId="0" applyFill="1"/>
    <xf numFmtId="3" fontId="5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11" borderId="1" xfId="0" applyFill="1" applyBorder="1"/>
    <xf numFmtId="0" fontId="0" fillId="11" borderId="1" xfId="0" applyFill="1" applyBorder="1" applyAlignment="1">
      <alignment horizontal="right"/>
    </xf>
    <xf numFmtId="174" fontId="0" fillId="11" borderId="1" xfId="0" applyNumberFormat="1" applyFill="1" applyBorder="1" applyAlignment="1">
      <alignment horizontal="right"/>
    </xf>
    <xf numFmtId="0" fontId="2" fillId="11" borderId="1" xfId="0" applyFont="1" applyFill="1" applyBorder="1"/>
    <xf numFmtId="0" fontId="2" fillId="11" borderId="1" xfId="0" applyFont="1" applyFill="1" applyBorder="1" applyProtection="1"/>
    <xf numFmtId="0" fontId="2" fillId="11" borderId="1" xfId="0" applyFont="1" applyFill="1" applyBorder="1" applyAlignment="1" applyProtection="1">
      <alignment horizontal="right"/>
    </xf>
    <xf numFmtId="174" fontId="2" fillId="11" borderId="1" xfId="0" applyNumberFormat="1" applyFont="1" applyFill="1" applyBorder="1" applyAlignment="1">
      <alignment horizontal="right"/>
    </xf>
    <xf numFmtId="0" fontId="3" fillId="11" borderId="1" xfId="0" quotePrefix="1" applyFont="1" applyFill="1" applyBorder="1"/>
    <xf numFmtId="3" fontId="5" fillId="11" borderId="1" xfId="0" applyNumberFormat="1" applyFont="1" applyFill="1" applyBorder="1" applyAlignment="1">
      <alignment horizontal="center"/>
    </xf>
    <xf numFmtId="4" fontId="5" fillId="11" borderId="1" xfId="0" applyNumberFormat="1" applyFont="1" applyFill="1" applyBorder="1"/>
    <xf numFmtId="0" fontId="0" fillId="11" borderId="0" xfId="0" applyFill="1"/>
    <xf numFmtId="0" fontId="2" fillId="11" borderId="1" xfId="0" applyFont="1" applyFill="1" applyBorder="1" applyAlignment="1">
      <alignment horizontal="right"/>
    </xf>
    <xf numFmtId="0" fontId="3" fillId="11" borderId="1" xfId="0" applyFont="1" applyFill="1" applyBorder="1"/>
    <xf numFmtId="0" fontId="2" fillId="11" borderId="0" xfId="0" applyFont="1" applyFill="1"/>
    <xf numFmtId="0" fontId="0" fillId="11" borderId="1" xfId="0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4" fontId="5" fillId="0" borderId="1" xfId="0" applyNumberFormat="1" applyFont="1" applyFill="1" applyBorder="1"/>
    <xf numFmtId="0" fontId="5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/>
    </xf>
    <xf numFmtId="3" fontId="4" fillId="11" borderId="1" xfId="0" applyNumberFormat="1" applyFont="1" applyFill="1" applyBorder="1" applyAlignment="1">
      <alignment horizontal="center" vertical="center" wrapText="1"/>
    </xf>
    <xf numFmtId="168" fontId="4" fillId="11" borderId="1" xfId="0" applyNumberFormat="1" applyFont="1" applyFill="1" applyBorder="1" applyAlignment="1">
      <alignment horizontal="center" vertical="center" wrapText="1"/>
    </xf>
    <xf numFmtId="4" fontId="4" fillId="11" borderId="1" xfId="0" applyNumberFormat="1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/>
    </xf>
    <xf numFmtId="175" fontId="0" fillId="11" borderId="0" xfId="0" applyNumberFormat="1" applyFill="1"/>
    <xf numFmtId="175" fontId="0" fillId="0" borderId="0" xfId="0" applyNumberFormat="1" applyFill="1"/>
  </cellXfs>
  <cellStyles count="43">
    <cellStyle name="amount" xfId="2"/>
    <cellStyle name="Blank" xfId="3"/>
    <cellStyle name="Body text" xfId="4"/>
    <cellStyle name="Comma 2" xfId="5"/>
    <cellStyle name="Comma0" xfId="6"/>
    <cellStyle name="Currency0" xfId="7"/>
    <cellStyle name="DarkBlueOutline" xfId="8"/>
    <cellStyle name="DarkBlueOutlineYellow" xfId="9"/>
    <cellStyle name="Date" xfId="10"/>
    <cellStyle name="Dezimal [0]_Compiling Utility Macros" xfId="11"/>
    <cellStyle name="Dezimal_Compiling Utility Macros" xfId="12"/>
    <cellStyle name="Fixed" xfId="13"/>
    <cellStyle name="GRAY" xfId="14"/>
    <cellStyle name="Gross Margin" xfId="15"/>
    <cellStyle name="header" xfId="16"/>
    <cellStyle name="Header Total" xfId="17"/>
    <cellStyle name="Header1" xfId="18"/>
    <cellStyle name="Header2" xfId="19"/>
    <cellStyle name="Header3" xfId="20"/>
    <cellStyle name="Hyperlink 2" xfId="21"/>
    <cellStyle name="Level 2 Total" xfId="22"/>
    <cellStyle name="Major Total" xfId="23"/>
    <cellStyle name="NonPrint_TemTitle" xfId="24"/>
    <cellStyle name="Normal" xfId="0" builtinId="0"/>
    <cellStyle name="Normal 10" xfId="25"/>
    <cellStyle name="Normal 11" xfId="26"/>
    <cellStyle name="Normal 13" xfId="27"/>
    <cellStyle name="Normal 2" xfId="1"/>
    <cellStyle name="Normal 3" xfId="28"/>
    <cellStyle name="Normal 4" xfId="29"/>
    <cellStyle name="Normal 4 2" xfId="42"/>
    <cellStyle name="Normal 6" xfId="30"/>
    <cellStyle name="Normal 9" xfId="31"/>
    <cellStyle name="NormalRed" xfId="32"/>
    <cellStyle name="Percent.0" xfId="33"/>
    <cellStyle name="Percent.00" xfId="34"/>
    <cellStyle name="RED POSTED" xfId="35"/>
    <cellStyle name="Standard_Anpassen der Amortisation" xfId="36"/>
    <cellStyle name="Text_simple" xfId="37"/>
    <cellStyle name="TmsRmn10BlueItalic" xfId="38"/>
    <cellStyle name="TmsRmn10Bold" xfId="39"/>
    <cellStyle name="Währung [0]_Compiling Utility Macros" xfId="40"/>
    <cellStyle name="Währung_Compiling Utility Macros" xfId="41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1"/>
  <sheetViews>
    <sheetView tabSelected="1" zoomScale="85" zoomScaleNormal="85" workbookViewId="0">
      <selection activeCell="C53" sqref="C53"/>
    </sheetView>
  </sheetViews>
  <sheetFormatPr defaultRowHeight="12.75"/>
  <cols>
    <col min="1" max="1" width="4.7109375" style="3" customWidth="1"/>
    <col min="2" max="2" width="24.140625" style="3" bestFit="1" customWidth="1"/>
    <col min="3" max="3" width="41.85546875" style="3" bestFit="1" customWidth="1"/>
    <col min="4" max="4" width="14" style="3" bestFit="1" customWidth="1"/>
    <col min="5" max="5" width="15" style="3" bestFit="1" customWidth="1"/>
    <col min="6" max="6" width="14.140625" style="3" bestFit="1" customWidth="1"/>
    <col min="7" max="7" width="10.7109375" style="3" customWidth="1"/>
    <col min="8" max="8" width="14.5703125" style="3" customWidth="1"/>
    <col min="9" max="9" width="13" style="3" customWidth="1"/>
    <col min="10" max="10" width="13.42578125" style="24" customWidth="1"/>
    <col min="11" max="11" width="17" style="3" customWidth="1"/>
    <col min="12" max="13" width="13" style="3" customWidth="1"/>
    <col min="14" max="14" width="9.140625" style="3"/>
    <col min="15" max="15" width="10.28515625" style="3" hidden="1" customWidth="1"/>
    <col min="16" max="16384" width="9.140625" style="3"/>
  </cols>
  <sheetData>
    <row r="1" spans="1:15" s="16" customFormat="1" ht="25.5">
      <c r="A1" s="25" t="s">
        <v>0</v>
      </c>
      <c r="B1" s="30" t="s">
        <v>16</v>
      </c>
      <c r="C1" s="30" t="s">
        <v>17</v>
      </c>
      <c r="D1" s="30" t="s">
        <v>18</v>
      </c>
      <c r="E1" s="26"/>
      <c r="F1" s="30" t="s">
        <v>19</v>
      </c>
      <c r="G1" s="27" t="s">
        <v>15</v>
      </c>
      <c r="H1" s="28" t="s">
        <v>1</v>
      </c>
      <c r="I1" s="29" t="s">
        <v>2</v>
      </c>
      <c r="J1" s="27" t="s">
        <v>3</v>
      </c>
      <c r="K1" s="27" t="s">
        <v>4</v>
      </c>
      <c r="L1" s="27" t="s">
        <v>5</v>
      </c>
      <c r="M1" s="27" t="s">
        <v>6</v>
      </c>
    </row>
    <row r="2" spans="1:15" s="16" customFormat="1">
      <c r="A2" s="7">
        <v>1</v>
      </c>
      <c r="B2" s="6" t="s">
        <v>20</v>
      </c>
      <c r="C2" s="6" t="s">
        <v>21</v>
      </c>
      <c r="D2" s="6" t="s">
        <v>22</v>
      </c>
      <c r="E2" s="13"/>
      <c r="F2" s="9" t="s">
        <v>24</v>
      </c>
      <c r="G2" s="14"/>
      <c r="H2" s="8">
        <f>0.38/1000</f>
        <v>3.8000000000000002E-4</v>
      </c>
      <c r="I2" s="15"/>
      <c r="J2" s="23" t="s">
        <v>209</v>
      </c>
      <c r="K2" s="9" t="s">
        <v>23</v>
      </c>
      <c r="L2" s="7">
        <v>5000</v>
      </c>
      <c r="M2" s="7">
        <v>5000</v>
      </c>
      <c r="O2" s="31" t="e">
        <f>SUM(#REF!*#REF!)</f>
        <v>#REF!</v>
      </c>
    </row>
    <row r="3" spans="1:15" s="16" customFormat="1">
      <c r="A3" s="7">
        <v>2</v>
      </c>
      <c r="B3" s="10" t="s">
        <v>26</v>
      </c>
      <c r="C3" s="10" t="s">
        <v>27</v>
      </c>
      <c r="D3" s="10" t="s">
        <v>28</v>
      </c>
      <c r="E3" s="13"/>
      <c r="F3" s="9" t="s">
        <v>29</v>
      </c>
      <c r="G3" s="14"/>
      <c r="H3" s="12">
        <f>13.9/1000</f>
        <v>1.3900000000000001E-2</v>
      </c>
      <c r="I3" s="15"/>
      <c r="J3" s="23" t="s">
        <v>209</v>
      </c>
      <c r="K3" s="9" t="s">
        <v>23</v>
      </c>
      <c r="L3" s="11">
        <v>5000</v>
      </c>
      <c r="M3" s="11">
        <v>5000</v>
      </c>
      <c r="O3" s="31" t="e">
        <f>SUM(#REF!*#REF!)</f>
        <v>#REF!</v>
      </c>
    </row>
    <row r="4" spans="1:15" s="16" customFormat="1">
      <c r="A4" s="7">
        <v>3</v>
      </c>
      <c r="B4" s="10" t="s">
        <v>30</v>
      </c>
      <c r="C4" s="10" t="s">
        <v>31</v>
      </c>
      <c r="D4" s="10" t="s">
        <v>32</v>
      </c>
      <c r="E4" s="13"/>
      <c r="F4" s="9" t="s">
        <v>33</v>
      </c>
      <c r="G4" s="14"/>
      <c r="H4" s="12">
        <f>0.51/1000</f>
        <v>5.1000000000000004E-4</v>
      </c>
      <c r="I4" s="15"/>
      <c r="J4" s="23" t="s">
        <v>209</v>
      </c>
      <c r="K4" s="9" t="s">
        <v>23</v>
      </c>
      <c r="L4" s="11">
        <v>5000</v>
      </c>
      <c r="M4" s="11">
        <v>5000</v>
      </c>
      <c r="O4" s="31" t="e">
        <f>SUM(#REF!*#REF!)</f>
        <v>#REF!</v>
      </c>
    </row>
    <row r="5" spans="1:15" s="16" customFormat="1">
      <c r="A5" s="7">
        <v>4</v>
      </c>
      <c r="B5" s="6" t="s">
        <v>34</v>
      </c>
      <c r="C5" s="6" t="s">
        <v>35</v>
      </c>
      <c r="D5" s="6" t="s">
        <v>36</v>
      </c>
      <c r="E5" s="13"/>
      <c r="F5" s="9" t="s">
        <v>37</v>
      </c>
      <c r="G5" s="14"/>
      <c r="H5" s="8">
        <f>1.87/1000</f>
        <v>1.8700000000000001E-3</v>
      </c>
      <c r="I5" s="15"/>
      <c r="J5" s="23" t="s">
        <v>209</v>
      </c>
      <c r="K5" s="9" t="s">
        <v>23</v>
      </c>
      <c r="L5" s="7">
        <v>4000</v>
      </c>
      <c r="M5" s="7">
        <v>4000</v>
      </c>
      <c r="O5" s="31" t="e">
        <f>SUM(#REF!*#REF!)</f>
        <v>#REF!</v>
      </c>
    </row>
    <row r="6" spans="1:15" s="16" customFormat="1">
      <c r="A6" s="7">
        <v>5</v>
      </c>
      <c r="B6" s="6" t="s">
        <v>12</v>
      </c>
      <c r="C6" s="6" t="s">
        <v>38</v>
      </c>
      <c r="D6" s="6" t="s">
        <v>39</v>
      </c>
      <c r="E6" s="13"/>
      <c r="F6" s="9" t="s">
        <v>40</v>
      </c>
      <c r="G6" s="14">
        <v>420</v>
      </c>
      <c r="H6" s="8">
        <v>0.16</v>
      </c>
      <c r="I6" s="15"/>
      <c r="J6" s="23" t="s">
        <v>209</v>
      </c>
      <c r="K6" s="9" t="s">
        <v>23</v>
      </c>
      <c r="L6" s="7">
        <v>1000</v>
      </c>
      <c r="M6" s="7">
        <v>1000</v>
      </c>
      <c r="O6" s="31" t="e">
        <f>SUM(G5*#REF!)</f>
        <v>#REF!</v>
      </c>
    </row>
    <row r="7" spans="1:15" s="16" customFormat="1">
      <c r="A7" s="7">
        <v>6</v>
      </c>
      <c r="B7" s="6" t="s">
        <v>41</v>
      </c>
      <c r="C7" s="6" t="s">
        <v>42</v>
      </c>
      <c r="D7" s="6" t="s">
        <v>22</v>
      </c>
      <c r="E7" s="13"/>
      <c r="F7" s="9" t="s">
        <v>43</v>
      </c>
      <c r="G7" s="14"/>
      <c r="H7" s="8">
        <f>0.42/1000</f>
        <v>4.1999999999999996E-4</v>
      </c>
      <c r="I7" s="15"/>
      <c r="J7" s="23" t="s">
        <v>209</v>
      </c>
      <c r="K7" s="9" t="s">
        <v>23</v>
      </c>
      <c r="L7" s="7">
        <v>10000</v>
      </c>
      <c r="M7" s="7">
        <v>10000</v>
      </c>
      <c r="O7" s="31" t="e">
        <f>SUM(#REF!*#REF!)</f>
        <v>#REF!</v>
      </c>
    </row>
    <row r="8" spans="1:15" s="16" customFormat="1">
      <c r="A8" s="7">
        <v>7</v>
      </c>
      <c r="B8" s="9" t="s">
        <v>44</v>
      </c>
      <c r="C8" s="9" t="s">
        <v>45</v>
      </c>
      <c r="D8" s="9" t="s">
        <v>46</v>
      </c>
      <c r="E8" s="13"/>
      <c r="F8" s="9" t="s">
        <v>48</v>
      </c>
      <c r="G8" s="14"/>
      <c r="H8" s="8">
        <v>0.1245</v>
      </c>
      <c r="I8" s="15"/>
      <c r="J8" s="23" t="s">
        <v>209</v>
      </c>
      <c r="K8" s="9" t="s">
        <v>47</v>
      </c>
      <c r="L8" s="7">
        <v>7000</v>
      </c>
      <c r="M8" s="7">
        <v>7000</v>
      </c>
      <c r="O8" s="31" t="e">
        <f>SUM(#REF!*#REF!)</f>
        <v>#REF!</v>
      </c>
    </row>
    <row r="9" spans="1:15" s="16" customFormat="1">
      <c r="A9" s="7">
        <v>8</v>
      </c>
      <c r="B9" s="6" t="s">
        <v>49</v>
      </c>
      <c r="C9" s="6" t="s">
        <v>50</v>
      </c>
      <c r="D9" s="6" t="s">
        <v>22</v>
      </c>
      <c r="E9" s="18"/>
      <c r="F9" s="9" t="s">
        <v>51</v>
      </c>
      <c r="G9" s="14"/>
      <c r="H9" s="8">
        <f>0.42/1000</f>
        <v>4.1999999999999996E-4</v>
      </c>
      <c r="I9" s="15"/>
      <c r="J9" s="23" t="s">
        <v>209</v>
      </c>
      <c r="K9" s="9" t="s">
        <v>23</v>
      </c>
      <c r="L9" s="7">
        <v>10000</v>
      </c>
      <c r="M9" s="7">
        <v>10000</v>
      </c>
      <c r="O9" s="31" t="e">
        <f>SUM(#REF!*#REF!)</f>
        <v>#REF!</v>
      </c>
    </row>
    <row r="10" spans="1:15" s="16" customFormat="1">
      <c r="A10" s="7">
        <v>9</v>
      </c>
      <c r="B10" s="6" t="s">
        <v>52</v>
      </c>
      <c r="C10" s="6" t="s">
        <v>53</v>
      </c>
      <c r="D10" s="6" t="s">
        <v>22</v>
      </c>
      <c r="E10" s="13"/>
      <c r="F10" s="9" t="s">
        <v>54</v>
      </c>
      <c r="G10" s="14"/>
      <c r="H10" s="8">
        <f>0.59/1000</f>
        <v>5.8999999999999992E-4</v>
      </c>
      <c r="I10" s="15"/>
      <c r="J10" s="23" t="s">
        <v>209</v>
      </c>
      <c r="K10" s="9" t="s">
        <v>23</v>
      </c>
      <c r="L10" s="7">
        <v>10000</v>
      </c>
      <c r="M10" s="7">
        <v>10000</v>
      </c>
      <c r="O10" s="31" t="e">
        <f>SUM(#REF!*#REF!)</f>
        <v>#REF!</v>
      </c>
    </row>
    <row r="11" spans="1:15" s="16" customFormat="1">
      <c r="A11" s="7">
        <v>10</v>
      </c>
      <c r="B11" s="6" t="s">
        <v>55</v>
      </c>
      <c r="C11" s="6" t="s">
        <v>56</v>
      </c>
      <c r="D11" s="6" t="s">
        <v>32</v>
      </c>
      <c r="E11" s="13"/>
      <c r="F11" s="9" t="s">
        <v>57</v>
      </c>
      <c r="G11" s="14"/>
      <c r="H11" s="8">
        <f>0.49/1000</f>
        <v>4.8999999999999998E-4</v>
      </c>
      <c r="I11" s="15"/>
      <c r="J11" s="23" t="s">
        <v>209</v>
      </c>
      <c r="K11" s="9" t="s">
        <v>23</v>
      </c>
      <c r="L11" s="7">
        <v>10000</v>
      </c>
      <c r="M11" s="7">
        <v>10000</v>
      </c>
      <c r="O11" s="31" t="e">
        <f>SUM(#REF!*#REF!)</f>
        <v>#REF!</v>
      </c>
    </row>
    <row r="12" spans="1:15" s="16" customFormat="1">
      <c r="A12" s="7">
        <v>11</v>
      </c>
      <c r="B12" s="6" t="s">
        <v>13</v>
      </c>
      <c r="C12" s="6" t="s">
        <v>58</v>
      </c>
      <c r="D12" s="6" t="s">
        <v>8</v>
      </c>
      <c r="E12" s="13"/>
      <c r="F12" s="9" t="s">
        <v>59</v>
      </c>
      <c r="G12" s="14">
        <v>1260</v>
      </c>
      <c r="H12" s="8">
        <f>0.73/1000</f>
        <v>7.2999999999999996E-4</v>
      </c>
      <c r="I12" s="15"/>
      <c r="J12" s="23" t="s">
        <v>209</v>
      </c>
      <c r="K12" s="9" t="s">
        <v>23</v>
      </c>
      <c r="L12" s="7">
        <v>10000</v>
      </c>
      <c r="M12" s="7">
        <v>10000</v>
      </c>
      <c r="O12" s="31" t="e">
        <f>SUM(G11*#REF!)</f>
        <v>#REF!</v>
      </c>
    </row>
    <row r="13" spans="1:15" s="16" customFormat="1">
      <c r="A13" s="7">
        <v>12</v>
      </c>
      <c r="B13" s="6" t="s">
        <v>60</v>
      </c>
      <c r="C13" s="6" t="s">
        <v>61</v>
      </c>
      <c r="D13" s="6" t="s">
        <v>22</v>
      </c>
      <c r="E13" s="13"/>
      <c r="F13" s="9" t="s">
        <v>62</v>
      </c>
      <c r="G13" s="14"/>
      <c r="H13" s="8">
        <f>0.47/1000</f>
        <v>4.6999999999999999E-4</v>
      </c>
      <c r="I13" s="15"/>
      <c r="J13" s="23" t="s">
        <v>209</v>
      </c>
      <c r="K13" s="9" t="s">
        <v>23</v>
      </c>
      <c r="L13" s="7">
        <v>5000</v>
      </c>
      <c r="M13" s="7">
        <v>5000</v>
      </c>
      <c r="O13" s="31" t="e">
        <f>SUM(#REF!*#REF!)</f>
        <v>#REF!</v>
      </c>
    </row>
    <row r="14" spans="1:15" s="16" customFormat="1">
      <c r="A14" s="7">
        <v>13</v>
      </c>
      <c r="B14" s="6" t="s">
        <v>63</v>
      </c>
      <c r="C14" s="6" t="s">
        <v>64</v>
      </c>
      <c r="D14" s="6" t="s">
        <v>22</v>
      </c>
      <c r="E14" s="13"/>
      <c r="F14" s="9" t="s">
        <v>65</v>
      </c>
      <c r="G14" s="14"/>
      <c r="H14" s="8">
        <f>0.55/1000</f>
        <v>5.5000000000000003E-4</v>
      </c>
      <c r="I14" s="15"/>
      <c r="J14" s="23" t="s">
        <v>209</v>
      </c>
      <c r="K14" s="9" t="s">
        <v>23</v>
      </c>
      <c r="L14" s="7">
        <v>10000</v>
      </c>
      <c r="M14" s="7">
        <v>10000</v>
      </c>
      <c r="O14" s="31" t="e">
        <f>SUM(#REF!*#REF!)</f>
        <v>#REF!</v>
      </c>
    </row>
    <row r="15" spans="1:15" s="16" customFormat="1">
      <c r="A15" s="7">
        <v>14</v>
      </c>
      <c r="B15" s="9" t="s">
        <v>66</v>
      </c>
      <c r="C15" s="9" t="s">
        <v>67</v>
      </c>
      <c r="D15" s="9" t="s">
        <v>22</v>
      </c>
      <c r="E15" s="13"/>
      <c r="F15" s="9" t="s">
        <v>68</v>
      </c>
      <c r="G15" s="14">
        <v>420</v>
      </c>
      <c r="H15" s="8">
        <f>0.42/1000</f>
        <v>4.1999999999999996E-4</v>
      </c>
      <c r="I15" s="15"/>
      <c r="J15" s="23" t="s">
        <v>209</v>
      </c>
      <c r="K15" s="9" t="s">
        <v>23</v>
      </c>
      <c r="L15" s="7">
        <v>10000</v>
      </c>
      <c r="M15" s="7">
        <v>10000</v>
      </c>
      <c r="O15" s="31" t="e">
        <f>SUM(G14*#REF!)</f>
        <v>#REF!</v>
      </c>
    </row>
    <row r="16" spans="1:15" s="16" customFormat="1">
      <c r="A16" s="7">
        <v>15</v>
      </c>
      <c r="B16" s="6" t="s">
        <v>14</v>
      </c>
      <c r="C16" s="6" t="s">
        <v>69</v>
      </c>
      <c r="D16" s="6" t="s">
        <v>70</v>
      </c>
      <c r="E16" s="13"/>
      <c r="F16" s="9" t="s">
        <v>71</v>
      </c>
      <c r="G16" s="14">
        <v>420</v>
      </c>
      <c r="H16" s="8">
        <v>0.11700000000000001</v>
      </c>
      <c r="I16" s="15"/>
      <c r="J16" s="23" t="s">
        <v>209</v>
      </c>
      <c r="K16" s="9" t="s">
        <v>195</v>
      </c>
      <c r="L16" s="7">
        <v>1000</v>
      </c>
      <c r="M16" s="7">
        <v>1000</v>
      </c>
      <c r="O16" s="31" t="e">
        <f>SUM(G15*#REF!)</f>
        <v>#REF!</v>
      </c>
    </row>
    <row r="17" spans="1:15" s="16" customFormat="1">
      <c r="A17" s="7">
        <v>16</v>
      </c>
      <c r="B17" s="9" t="s">
        <v>75</v>
      </c>
      <c r="C17" s="9" t="s">
        <v>76</v>
      </c>
      <c r="D17" s="9" t="s">
        <v>77</v>
      </c>
      <c r="E17" s="13"/>
      <c r="F17" s="9" t="s">
        <v>78</v>
      </c>
      <c r="G17" s="14"/>
      <c r="H17" s="12">
        <v>0.13700000000000001</v>
      </c>
      <c r="I17" s="15"/>
      <c r="J17" s="23" t="s">
        <v>209</v>
      </c>
      <c r="K17" s="9" t="s">
        <v>23</v>
      </c>
      <c r="L17" s="17">
        <v>2000</v>
      </c>
      <c r="M17" s="17">
        <v>2000</v>
      </c>
      <c r="N17" s="19"/>
      <c r="O17" s="31" t="e">
        <f>SUM(#REF!*#REF!)</f>
        <v>#REF!</v>
      </c>
    </row>
    <row r="18" spans="1:15" s="16" customFormat="1">
      <c r="A18" s="7">
        <v>17</v>
      </c>
      <c r="B18" s="9" t="s">
        <v>79</v>
      </c>
      <c r="C18" s="9" t="s">
        <v>80</v>
      </c>
      <c r="D18" s="9" t="s">
        <v>81</v>
      </c>
      <c r="E18" s="13"/>
      <c r="F18" s="9" t="s">
        <v>83</v>
      </c>
      <c r="G18" s="14"/>
      <c r="H18" s="12">
        <v>7.4499999999999997E-2</v>
      </c>
      <c r="I18" s="15"/>
      <c r="J18" s="23" t="s">
        <v>209</v>
      </c>
      <c r="K18" s="9" t="s">
        <v>82</v>
      </c>
      <c r="L18" s="17">
        <v>3000</v>
      </c>
      <c r="M18" s="17">
        <v>3000</v>
      </c>
      <c r="O18" s="31" t="e">
        <f>SUM(#REF!*#REF!)</f>
        <v>#REF!</v>
      </c>
    </row>
    <row r="19" spans="1:15" s="16" customFormat="1">
      <c r="A19" s="7">
        <v>18</v>
      </c>
      <c r="B19" s="6" t="s">
        <v>84</v>
      </c>
      <c r="C19" s="6" t="s">
        <v>85</v>
      </c>
      <c r="D19" s="6" t="s">
        <v>22</v>
      </c>
      <c r="E19" s="13"/>
      <c r="F19" s="9" t="s">
        <v>86</v>
      </c>
      <c r="G19" s="14"/>
      <c r="H19" s="8">
        <f>0.46/1000</f>
        <v>4.6000000000000001E-4</v>
      </c>
      <c r="I19" s="15"/>
      <c r="J19" s="23" t="s">
        <v>209</v>
      </c>
      <c r="K19" s="9" t="s">
        <v>23</v>
      </c>
      <c r="L19" s="7">
        <v>10000</v>
      </c>
      <c r="M19" s="7">
        <v>10000</v>
      </c>
      <c r="O19" s="31" t="e">
        <f>SUM(#REF!*#REF!)</f>
        <v>#REF!</v>
      </c>
    </row>
    <row r="20" spans="1:15" s="16" customFormat="1">
      <c r="A20" s="7">
        <v>19</v>
      </c>
      <c r="B20" s="6" t="s">
        <v>87</v>
      </c>
      <c r="C20" s="6" t="s">
        <v>88</v>
      </c>
      <c r="D20" s="6" t="s">
        <v>22</v>
      </c>
      <c r="E20" s="13"/>
      <c r="F20" s="9" t="s">
        <v>89</v>
      </c>
      <c r="G20" s="14"/>
      <c r="H20" s="8">
        <f>0.47/1000</f>
        <v>4.6999999999999999E-4</v>
      </c>
      <c r="I20" s="15"/>
      <c r="J20" s="23" t="s">
        <v>209</v>
      </c>
      <c r="K20" s="9" t="s">
        <v>23</v>
      </c>
      <c r="L20" s="7">
        <v>5000</v>
      </c>
      <c r="M20" s="7">
        <v>5000</v>
      </c>
      <c r="O20" s="31" t="e">
        <f>SUM(#REF!*#REF!)</f>
        <v>#REF!</v>
      </c>
    </row>
    <row r="21" spans="1:15" s="16" customFormat="1">
      <c r="A21" s="7">
        <v>20</v>
      </c>
      <c r="B21" s="6" t="s">
        <v>90</v>
      </c>
      <c r="C21" s="6" t="s">
        <v>91</v>
      </c>
      <c r="D21" s="6" t="s">
        <v>22</v>
      </c>
      <c r="E21" s="13"/>
      <c r="F21" s="9" t="s">
        <v>92</v>
      </c>
      <c r="G21" s="14"/>
      <c r="H21" s="8">
        <f>0.46/1000</f>
        <v>4.6000000000000001E-4</v>
      </c>
      <c r="I21" s="15"/>
      <c r="J21" s="23" t="s">
        <v>209</v>
      </c>
      <c r="K21" s="9" t="s">
        <v>23</v>
      </c>
      <c r="L21" s="7">
        <v>10000</v>
      </c>
      <c r="M21" s="7">
        <v>10000</v>
      </c>
      <c r="O21" s="31" t="e">
        <f>SUM(#REF!*#REF!)</f>
        <v>#REF!</v>
      </c>
    </row>
    <row r="22" spans="1:15" s="16" customFormat="1">
      <c r="A22" s="7">
        <v>21</v>
      </c>
      <c r="B22" s="6" t="s">
        <v>93</v>
      </c>
      <c r="C22" s="6" t="s">
        <v>94</v>
      </c>
      <c r="D22" s="6" t="s">
        <v>36</v>
      </c>
      <c r="E22" s="13"/>
      <c r="F22" s="9" t="s">
        <v>95</v>
      </c>
      <c r="G22" s="14"/>
      <c r="H22" s="8">
        <f>1.29/1000</f>
        <v>1.2900000000000001E-3</v>
      </c>
      <c r="I22" s="15"/>
      <c r="J22" s="23" t="s">
        <v>209</v>
      </c>
      <c r="K22" s="9" t="s">
        <v>23</v>
      </c>
      <c r="L22" s="7">
        <v>10000</v>
      </c>
      <c r="M22" s="7">
        <v>10000</v>
      </c>
      <c r="O22" s="31" t="e">
        <f>SUM(#REF!*#REF!)</f>
        <v>#REF!</v>
      </c>
    </row>
    <row r="23" spans="1:15" s="16" customFormat="1">
      <c r="A23" s="7">
        <v>22</v>
      </c>
      <c r="B23" s="6" t="s">
        <v>96</v>
      </c>
      <c r="C23" s="6" t="s">
        <v>97</v>
      </c>
      <c r="D23" s="6" t="s">
        <v>32</v>
      </c>
      <c r="E23" s="13"/>
      <c r="F23" s="9" t="s">
        <v>98</v>
      </c>
      <c r="G23" s="14"/>
      <c r="H23" s="8">
        <f>0.47/1000</f>
        <v>4.6999999999999999E-4</v>
      </c>
      <c r="I23" s="15"/>
      <c r="J23" s="23" t="s">
        <v>209</v>
      </c>
      <c r="K23" s="9" t="s">
        <v>23</v>
      </c>
      <c r="L23" s="7">
        <v>10000</v>
      </c>
      <c r="M23" s="7">
        <v>10000</v>
      </c>
      <c r="O23" s="31" t="e">
        <f>SUM(#REF!*#REF!)</f>
        <v>#REF!</v>
      </c>
    </row>
    <row r="24" spans="1:15" s="16" customFormat="1">
      <c r="A24" s="7">
        <v>23</v>
      </c>
      <c r="B24" s="6" t="s">
        <v>99</v>
      </c>
      <c r="C24" s="6" t="s">
        <v>100</v>
      </c>
      <c r="D24" s="6" t="s">
        <v>22</v>
      </c>
      <c r="E24" s="13"/>
      <c r="F24" s="9" t="s">
        <v>101</v>
      </c>
      <c r="G24" s="14"/>
      <c r="H24" s="8">
        <f>0.46/1000</f>
        <v>4.6000000000000001E-4</v>
      </c>
      <c r="I24" s="15"/>
      <c r="J24" s="23" t="s">
        <v>209</v>
      </c>
      <c r="K24" s="9" t="s">
        <v>23</v>
      </c>
      <c r="L24" s="7">
        <v>10000</v>
      </c>
      <c r="M24" s="7">
        <v>10000</v>
      </c>
      <c r="O24" s="31" t="e">
        <f>SUM(#REF!*#REF!)</f>
        <v>#REF!</v>
      </c>
    </row>
    <row r="25" spans="1:15" s="16" customFormat="1">
      <c r="A25" s="7">
        <v>24</v>
      </c>
      <c r="B25" s="6" t="s">
        <v>102</v>
      </c>
      <c r="C25" s="6" t="s">
        <v>103</v>
      </c>
      <c r="D25" s="6" t="s">
        <v>22</v>
      </c>
      <c r="E25" s="13"/>
      <c r="F25" s="9" t="s">
        <v>104</v>
      </c>
      <c r="G25" s="14"/>
      <c r="H25" s="8">
        <f>0.46/1000</f>
        <v>4.6000000000000001E-4</v>
      </c>
      <c r="I25" s="15"/>
      <c r="J25" s="23" t="s">
        <v>209</v>
      </c>
      <c r="K25" s="9" t="s">
        <v>23</v>
      </c>
      <c r="L25" s="7">
        <v>10000</v>
      </c>
      <c r="M25" s="7">
        <v>10000</v>
      </c>
      <c r="O25" s="31" t="e">
        <f>SUM(#REF!*#REF!)</f>
        <v>#REF!</v>
      </c>
    </row>
    <row r="26" spans="1:15" s="16" customFormat="1">
      <c r="A26" s="7">
        <v>25</v>
      </c>
      <c r="B26" s="20" t="s">
        <v>105</v>
      </c>
      <c r="C26" s="20" t="s">
        <v>106</v>
      </c>
      <c r="D26" s="20" t="s">
        <v>81</v>
      </c>
      <c r="E26" s="13"/>
      <c r="F26" s="21" t="s">
        <v>107</v>
      </c>
      <c r="G26" s="14"/>
      <c r="H26" s="8">
        <f>3.99/100</f>
        <v>3.9900000000000005E-2</v>
      </c>
      <c r="I26" s="15"/>
      <c r="J26" s="23" t="s">
        <v>209</v>
      </c>
      <c r="K26" s="21" t="s">
        <v>23</v>
      </c>
      <c r="L26" s="7">
        <v>4000</v>
      </c>
      <c r="M26" s="7">
        <v>4000</v>
      </c>
      <c r="O26" s="31" t="e">
        <f>SUM(#REF!*#REF!)</f>
        <v>#REF!</v>
      </c>
    </row>
    <row r="27" spans="1:15" s="16" customFormat="1">
      <c r="A27" s="7">
        <v>26</v>
      </c>
      <c r="B27" s="21" t="s">
        <v>111</v>
      </c>
      <c r="C27" s="21" t="s">
        <v>112</v>
      </c>
      <c r="D27" s="20" t="s">
        <v>81</v>
      </c>
      <c r="E27" s="13"/>
      <c r="F27" s="21" t="s">
        <v>113</v>
      </c>
      <c r="G27" s="14"/>
      <c r="H27" s="12">
        <v>0.1925</v>
      </c>
      <c r="I27" s="15"/>
      <c r="J27" s="23" t="s">
        <v>209</v>
      </c>
      <c r="K27" s="21" t="s">
        <v>23</v>
      </c>
      <c r="L27" s="17">
        <v>2500</v>
      </c>
      <c r="M27" s="17">
        <v>2500</v>
      </c>
      <c r="O27" s="31" t="e">
        <f>SUM(#REF!*#REF!)</f>
        <v>#REF!</v>
      </c>
    </row>
    <row r="28" spans="1:15" s="16" customFormat="1">
      <c r="A28" s="7">
        <v>27</v>
      </c>
      <c r="B28" s="20" t="s">
        <v>114</v>
      </c>
      <c r="C28" s="20" t="s">
        <v>115</v>
      </c>
      <c r="D28" s="20" t="s">
        <v>36</v>
      </c>
      <c r="E28" s="13"/>
      <c r="F28" s="21" t="s">
        <v>116</v>
      </c>
      <c r="G28" s="14"/>
      <c r="H28" s="8">
        <f>12.12/1000</f>
        <v>1.2119999999999999E-2</v>
      </c>
      <c r="I28" s="15"/>
      <c r="J28" s="23" t="s">
        <v>209</v>
      </c>
      <c r="K28" s="21" t="s">
        <v>23</v>
      </c>
      <c r="L28" s="7">
        <v>2000</v>
      </c>
      <c r="M28" s="7">
        <v>2000</v>
      </c>
      <c r="O28" s="31" t="e">
        <f>SUM(#REF!*#REF!)</f>
        <v>#REF!</v>
      </c>
    </row>
    <row r="29" spans="1:15" s="16" customFormat="1">
      <c r="A29" s="7">
        <v>28</v>
      </c>
      <c r="B29" s="20" t="s">
        <v>117</v>
      </c>
      <c r="C29" s="20" t="s">
        <v>118</v>
      </c>
      <c r="D29" s="20" t="s">
        <v>119</v>
      </c>
      <c r="E29" s="13"/>
      <c r="F29" s="21" t="s">
        <v>120</v>
      </c>
      <c r="G29" s="14"/>
      <c r="H29" s="8">
        <f>9.7/100</f>
        <v>9.6999999999999989E-2</v>
      </c>
      <c r="I29" s="15"/>
      <c r="J29" s="23" t="s">
        <v>209</v>
      </c>
      <c r="K29" s="21" t="s">
        <v>199</v>
      </c>
      <c r="L29" s="7">
        <v>90</v>
      </c>
      <c r="M29" s="7">
        <v>90</v>
      </c>
      <c r="O29" s="31" t="e">
        <f>SUM(#REF!*#REF!)</f>
        <v>#REF!</v>
      </c>
    </row>
    <row r="30" spans="1:15" s="16" customFormat="1">
      <c r="A30" s="7">
        <v>29</v>
      </c>
      <c r="B30" s="20">
        <v>430450600</v>
      </c>
      <c r="C30" s="9" t="s">
        <v>124</v>
      </c>
      <c r="D30" s="9" t="s">
        <v>122</v>
      </c>
      <c r="E30" s="13"/>
      <c r="F30" s="9" t="s">
        <v>126</v>
      </c>
      <c r="G30" s="14">
        <v>420</v>
      </c>
      <c r="H30" s="8">
        <v>0.41799999999999998</v>
      </c>
      <c r="I30" s="15"/>
      <c r="J30" s="23" t="s">
        <v>209</v>
      </c>
      <c r="K30" s="9" t="s">
        <v>125</v>
      </c>
      <c r="L30" s="7">
        <v>1728</v>
      </c>
      <c r="M30" s="7">
        <v>1728</v>
      </c>
      <c r="O30" s="31" t="e">
        <f>SUM(#REF!*#REF!)</f>
        <v>#REF!</v>
      </c>
    </row>
    <row r="31" spans="1:15" s="16" customFormat="1">
      <c r="A31" s="7">
        <v>30</v>
      </c>
      <c r="B31" s="10" t="s">
        <v>127</v>
      </c>
      <c r="C31" s="10" t="s">
        <v>128</v>
      </c>
      <c r="D31" s="10" t="s">
        <v>129</v>
      </c>
      <c r="E31" s="13"/>
      <c r="F31" s="9" t="s">
        <v>131</v>
      </c>
      <c r="G31" s="14"/>
      <c r="H31" s="12">
        <v>1.418E-2</v>
      </c>
      <c r="I31" s="15"/>
      <c r="J31" s="23" t="s">
        <v>209</v>
      </c>
      <c r="K31" s="9" t="s">
        <v>23</v>
      </c>
      <c r="L31" s="11">
        <v>1000</v>
      </c>
      <c r="M31" s="11">
        <v>1000</v>
      </c>
      <c r="O31" s="31" t="e">
        <f>SUM(#REF!*#REF!)</f>
        <v>#REF!</v>
      </c>
    </row>
    <row r="32" spans="1:15" s="16" customFormat="1">
      <c r="A32" s="7">
        <v>31</v>
      </c>
      <c r="B32" s="6" t="s">
        <v>127</v>
      </c>
      <c r="C32" s="6" t="s">
        <v>130</v>
      </c>
      <c r="D32" s="6" t="s">
        <v>129</v>
      </c>
      <c r="E32" s="13"/>
      <c r="F32" s="9" t="s">
        <v>131</v>
      </c>
      <c r="G32" s="14"/>
      <c r="H32" s="12">
        <v>1.418E-2</v>
      </c>
      <c r="I32" s="15"/>
      <c r="J32" s="23" t="s">
        <v>209</v>
      </c>
      <c r="K32" s="9" t="s">
        <v>23</v>
      </c>
      <c r="L32" s="7">
        <v>1000</v>
      </c>
      <c r="M32" s="7">
        <v>1000</v>
      </c>
      <c r="O32" s="31" t="e">
        <f>SUM(#REF!*#REF!)</f>
        <v>#REF!</v>
      </c>
    </row>
    <row r="33" spans="1:15" s="16" customFormat="1">
      <c r="A33" s="7">
        <v>32</v>
      </c>
      <c r="B33" s="6" t="s">
        <v>132</v>
      </c>
      <c r="C33" s="6" t="s">
        <v>133</v>
      </c>
      <c r="D33" s="6" t="s">
        <v>7</v>
      </c>
      <c r="E33" s="13"/>
      <c r="F33" s="9" t="s">
        <v>135</v>
      </c>
      <c r="G33" s="14">
        <v>840</v>
      </c>
      <c r="H33" s="8">
        <v>0.13500000000000001</v>
      </c>
      <c r="I33" s="15"/>
      <c r="J33" s="23" t="s">
        <v>209</v>
      </c>
      <c r="K33" s="9" t="s">
        <v>134</v>
      </c>
      <c r="L33" s="7">
        <v>500</v>
      </c>
      <c r="M33" s="7">
        <v>1500</v>
      </c>
      <c r="O33" s="31" t="e">
        <f>SUM(G32*#REF!)</f>
        <v>#REF!</v>
      </c>
    </row>
    <row r="34" spans="1:15" s="16" customFormat="1">
      <c r="A34" s="7">
        <v>33</v>
      </c>
      <c r="B34" s="6" t="s">
        <v>9</v>
      </c>
      <c r="C34" s="6" t="s">
        <v>139</v>
      </c>
      <c r="D34" s="6" t="s">
        <v>8</v>
      </c>
      <c r="E34" s="13"/>
      <c r="F34" s="9" t="s">
        <v>140</v>
      </c>
      <c r="G34" s="14">
        <v>2520</v>
      </c>
      <c r="H34" s="8">
        <f>0.89/100</f>
        <v>8.8999999999999999E-3</v>
      </c>
      <c r="I34" s="15"/>
      <c r="J34" s="23" t="s">
        <v>209</v>
      </c>
      <c r="K34" s="9" t="s">
        <v>23</v>
      </c>
      <c r="L34" s="7">
        <v>4000</v>
      </c>
      <c r="M34" s="7">
        <v>4000</v>
      </c>
      <c r="O34" s="31" t="e">
        <f>SUM(#REF!*#REF!)</f>
        <v>#REF!</v>
      </c>
    </row>
    <row r="35" spans="1:15" s="16" customFormat="1">
      <c r="A35" s="7">
        <v>34</v>
      </c>
      <c r="B35" s="6" t="s">
        <v>141</v>
      </c>
      <c r="C35" s="6" t="s">
        <v>142</v>
      </c>
      <c r="D35" s="6" t="s">
        <v>143</v>
      </c>
      <c r="E35" s="13"/>
      <c r="F35" s="9" t="s">
        <v>144</v>
      </c>
      <c r="G35" s="14">
        <v>1680</v>
      </c>
      <c r="H35" s="8">
        <f>3.36/100</f>
        <v>3.3599999999999998E-2</v>
      </c>
      <c r="I35" s="15"/>
      <c r="J35" s="23" t="s">
        <v>209</v>
      </c>
      <c r="K35" s="9" t="s">
        <v>200</v>
      </c>
      <c r="L35" s="7">
        <v>5000</v>
      </c>
      <c r="M35" s="7">
        <v>5000</v>
      </c>
      <c r="O35" s="31" t="e">
        <f>SUM(G34*#REF!)</f>
        <v>#REF!</v>
      </c>
    </row>
    <row r="36" spans="1:15" s="16" customFormat="1">
      <c r="A36" s="7">
        <v>35</v>
      </c>
      <c r="B36" s="9" t="s">
        <v>149</v>
      </c>
      <c r="C36" s="9" t="s">
        <v>150</v>
      </c>
      <c r="D36" s="9" t="s">
        <v>151</v>
      </c>
      <c r="E36" s="13"/>
      <c r="F36" s="9" t="s">
        <v>152</v>
      </c>
      <c r="G36" s="14"/>
      <c r="H36" s="12">
        <f>2.34/100</f>
        <v>2.3399999999999997E-2</v>
      </c>
      <c r="I36" s="15"/>
      <c r="J36" s="23" t="s">
        <v>209</v>
      </c>
      <c r="K36" s="9" t="s">
        <v>134</v>
      </c>
      <c r="L36" s="17">
        <v>1000</v>
      </c>
      <c r="M36" s="17">
        <v>2000</v>
      </c>
      <c r="O36" s="31" t="e">
        <f>SUM(#REF!*#REF!)</f>
        <v>#REF!</v>
      </c>
    </row>
    <row r="37" spans="1:15" s="16" customFormat="1">
      <c r="A37" s="7">
        <v>36</v>
      </c>
      <c r="B37" s="10" t="s">
        <v>153</v>
      </c>
      <c r="C37" s="10" t="s">
        <v>154</v>
      </c>
      <c r="D37" s="10" t="s">
        <v>155</v>
      </c>
      <c r="E37" s="13"/>
      <c r="F37" s="9" t="s">
        <v>157</v>
      </c>
      <c r="G37" s="14"/>
      <c r="H37" s="12">
        <v>2.63E-2</v>
      </c>
      <c r="I37" s="15"/>
      <c r="J37" s="23" t="s">
        <v>209</v>
      </c>
      <c r="K37" s="9" t="s">
        <v>156</v>
      </c>
      <c r="L37" s="11">
        <v>1000</v>
      </c>
      <c r="M37" s="11">
        <v>1000</v>
      </c>
      <c r="O37" s="31" t="e">
        <f>SUM(#REF!*#REF!)</f>
        <v>#REF!</v>
      </c>
    </row>
    <row r="38" spans="1:15" s="16" customFormat="1">
      <c r="A38" s="7">
        <v>37</v>
      </c>
      <c r="B38" s="6" t="s">
        <v>10</v>
      </c>
      <c r="C38" s="6" t="s">
        <v>161</v>
      </c>
      <c r="D38" s="6" t="s">
        <v>162</v>
      </c>
      <c r="E38" s="13"/>
      <c r="F38" s="9" t="s">
        <v>163</v>
      </c>
      <c r="G38" s="14">
        <v>420</v>
      </c>
      <c r="H38" s="8">
        <v>0.186</v>
      </c>
      <c r="I38" s="15"/>
      <c r="J38" s="23" t="s">
        <v>209</v>
      </c>
      <c r="K38" s="9" t="s">
        <v>199</v>
      </c>
      <c r="L38" s="7">
        <v>100</v>
      </c>
      <c r="M38" s="7">
        <v>100</v>
      </c>
      <c r="O38" s="31" t="e">
        <f>SUM(#REF!*#REF!)</f>
        <v>#REF!</v>
      </c>
    </row>
    <row r="39" spans="1:15" s="16" customFormat="1">
      <c r="A39" s="7">
        <v>38</v>
      </c>
      <c r="B39" s="6" t="s">
        <v>164</v>
      </c>
      <c r="C39" s="6" t="s">
        <v>165</v>
      </c>
      <c r="D39" s="6" t="s">
        <v>166</v>
      </c>
      <c r="E39" s="13"/>
      <c r="F39" s="9" t="s">
        <v>167</v>
      </c>
      <c r="G39" s="14">
        <v>420</v>
      </c>
      <c r="H39" s="8">
        <v>0.20469999999999999</v>
      </c>
      <c r="I39" s="15"/>
      <c r="J39" s="23" t="s">
        <v>209</v>
      </c>
      <c r="K39" s="9" t="s">
        <v>134</v>
      </c>
      <c r="L39" s="7">
        <v>1000</v>
      </c>
      <c r="M39" s="7">
        <v>3000</v>
      </c>
      <c r="O39" s="31" t="e">
        <f>SUM(G38*#REF!)</f>
        <v>#REF!</v>
      </c>
    </row>
    <row r="40" spans="1:15" s="16" customFormat="1">
      <c r="A40" s="7">
        <v>39</v>
      </c>
      <c r="B40" s="6" t="s">
        <v>168</v>
      </c>
      <c r="C40" s="6" t="s">
        <v>169</v>
      </c>
      <c r="D40" s="6" t="s">
        <v>170</v>
      </c>
      <c r="E40" s="13"/>
      <c r="F40" s="21" t="s">
        <v>201</v>
      </c>
      <c r="G40" s="14"/>
      <c r="H40" s="8">
        <v>0.46</v>
      </c>
      <c r="I40" s="15"/>
      <c r="J40" s="23" t="s">
        <v>209</v>
      </c>
      <c r="K40" s="9" t="s">
        <v>171</v>
      </c>
      <c r="L40" s="7">
        <v>1000</v>
      </c>
      <c r="M40" s="7">
        <v>1000</v>
      </c>
      <c r="O40" s="31" t="e">
        <f>SUM(#REF!*#REF!)</f>
        <v>#REF!</v>
      </c>
    </row>
    <row r="41" spans="1:15" s="16" customFormat="1">
      <c r="A41" s="7">
        <v>40</v>
      </c>
      <c r="B41" s="6" t="s">
        <v>11</v>
      </c>
      <c r="C41" s="6" t="s">
        <v>176</v>
      </c>
      <c r="D41" s="6" t="s">
        <v>162</v>
      </c>
      <c r="E41" s="13"/>
      <c r="F41" s="9" t="s">
        <v>177</v>
      </c>
      <c r="G41" s="14">
        <v>420</v>
      </c>
      <c r="H41" s="8" t="s">
        <v>204</v>
      </c>
      <c r="I41" s="15"/>
      <c r="J41" s="23" t="s">
        <v>209</v>
      </c>
      <c r="K41" s="9" t="s">
        <v>203</v>
      </c>
      <c r="L41" s="7">
        <v>119</v>
      </c>
      <c r="M41" s="7">
        <v>119</v>
      </c>
      <c r="O41" s="31">
        <v>1228</v>
      </c>
    </row>
    <row r="42" spans="1:15" s="16" customFormat="1">
      <c r="A42" s="7">
        <v>41</v>
      </c>
      <c r="B42" s="6" t="s">
        <v>178</v>
      </c>
      <c r="C42" s="6" t="s">
        <v>179</v>
      </c>
      <c r="D42" s="6" t="s">
        <v>81</v>
      </c>
      <c r="E42" s="13"/>
      <c r="F42" s="9" t="s">
        <v>180</v>
      </c>
      <c r="G42" s="14"/>
      <c r="H42" s="8">
        <f>1.29/100</f>
        <v>1.29E-2</v>
      </c>
      <c r="I42" s="15"/>
      <c r="J42" s="23" t="s">
        <v>209</v>
      </c>
      <c r="K42" s="9" t="s">
        <v>23</v>
      </c>
      <c r="L42" s="7">
        <v>3000</v>
      </c>
      <c r="M42" s="7">
        <v>3000</v>
      </c>
      <c r="O42" s="31" t="e">
        <f>SUM(#REF!*#REF!)</f>
        <v>#REF!</v>
      </c>
    </row>
    <row r="43" spans="1:15">
      <c r="A43" s="1">
        <v>42</v>
      </c>
      <c r="B43" s="5" t="s">
        <v>25</v>
      </c>
      <c r="C43" s="5"/>
      <c r="D43" s="5"/>
      <c r="E43" s="2"/>
      <c r="F43" s="5"/>
      <c r="G43" s="4">
        <v>420</v>
      </c>
      <c r="H43" s="5"/>
      <c r="I43" s="22"/>
      <c r="J43" s="23" t="s">
        <v>209</v>
      </c>
      <c r="K43" s="5"/>
      <c r="L43" s="5"/>
      <c r="M43" s="5"/>
      <c r="O43" s="31" t="e">
        <f>SUM(G42*#REF!)</f>
        <v>#REF!</v>
      </c>
    </row>
    <row r="44" spans="1:15" s="16" customFormat="1">
      <c r="A44" s="7">
        <v>43</v>
      </c>
      <c r="B44" s="6" t="s">
        <v>181</v>
      </c>
      <c r="C44" s="6" t="s">
        <v>182</v>
      </c>
      <c r="D44" s="6" t="s">
        <v>143</v>
      </c>
      <c r="E44" s="13"/>
      <c r="F44" s="9" t="s">
        <v>183</v>
      </c>
      <c r="G44" s="14">
        <v>1260</v>
      </c>
      <c r="H44" s="8">
        <f>3.23/100</f>
        <v>3.2300000000000002E-2</v>
      </c>
      <c r="I44" s="15"/>
      <c r="J44" s="23" t="s">
        <v>209</v>
      </c>
      <c r="K44" s="9" t="s">
        <v>200</v>
      </c>
      <c r="L44" s="7">
        <v>5000</v>
      </c>
      <c r="M44" s="7">
        <v>5000</v>
      </c>
      <c r="O44" s="31" t="e">
        <f>SUM(G43*#REF!)</f>
        <v>#REF!</v>
      </c>
    </row>
    <row r="45" spans="1:15" s="16" customFormat="1">
      <c r="A45" s="7">
        <v>44</v>
      </c>
      <c r="B45" s="9" t="s">
        <v>184</v>
      </c>
      <c r="C45" s="9" t="s">
        <v>185</v>
      </c>
      <c r="D45" s="9" t="s">
        <v>186</v>
      </c>
      <c r="E45" s="13"/>
      <c r="F45" s="9" t="s">
        <v>187</v>
      </c>
      <c r="G45" s="14"/>
      <c r="H45" s="12">
        <v>4.0999999999999996</v>
      </c>
      <c r="I45" s="15"/>
      <c r="J45" s="23" t="s">
        <v>209</v>
      </c>
      <c r="K45" s="9" t="s">
        <v>23</v>
      </c>
      <c r="L45" s="17">
        <v>70</v>
      </c>
      <c r="M45" s="17">
        <v>70</v>
      </c>
      <c r="N45" s="19"/>
      <c r="O45" s="31" t="e">
        <f>SUM(#REF!*#REF!)</f>
        <v>#REF!</v>
      </c>
    </row>
    <row r="46" spans="1:15" s="16" customFormat="1">
      <c r="A46" s="7">
        <v>45</v>
      </c>
      <c r="B46" s="9" t="s">
        <v>188</v>
      </c>
      <c r="C46" s="9" t="s">
        <v>189</v>
      </c>
      <c r="D46" s="9" t="s">
        <v>190</v>
      </c>
      <c r="E46" s="13"/>
      <c r="F46" s="9" t="s">
        <v>152</v>
      </c>
      <c r="G46" s="14"/>
      <c r="H46" s="12">
        <v>0.45</v>
      </c>
      <c r="I46" s="15"/>
      <c r="J46" s="23" t="s">
        <v>209</v>
      </c>
      <c r="K46" s="9" t="s">
        <v>82</v>
      </c>
      <c r="L46" s="17">
        <v>48</v>
      </c>
      <c r="M46" s="17">
        <v>3840</v>
      </c>
      <c r="N46" s="19"/>
      <c r="O46" s="31" t="e">
        <f>SUM(#REF!*#REF!)</f>
        <v>#REF!</v>
      </c>
    </row>
    <row r="47" spans="1:15" s="16" customFormat="1">
      <c r="A47" s="7">
        <v>46</v>
      </c>
      <c r="B47" s="6" t="s">
        <v>191</v>
      </c>
      <c r="C47" s="6" t="s">
        <v>192</v>
      </c>
      <c r="D47" s="6" t="s">
        <v>193</v>
      </c>
      <c r="E47" s="13"/>
      <c r="F47" s="9" t="s">
        <v>194</v>
      </c>
      <c r="G47" s="14"/>
      <c r="H47" s="8">
        <f>6.86/100</f>
        <v>6.8600000000000008E-2</v>
      </c>
      <c r="I47" s="15"/>
      <c r="J47" s="23" t="s">
        <v>209</v>
      </c>
      <c r="K47" s="9" t="s">
        <v>23</v>
      </c>
      <c r="L47" s="7">
        <v>1000</v>
      </c>
      <c r="M47" s="7">
        <v>1000</v>
      </c>
      <c r="N47" s="19"/>
      <c r="O47" s="31" t="e">
        <f>SUM(#REF!*#REF!)</f>
        <v>#REF!</v>
      </c>
    </row>
    <row r="48" spans="1:15" s="16" customFormat="1">
      <c r="A48" s="7">
        <v>47</v>
      </c>
      <c r="B48" s="6" t="s">
        <v>205</v>
      </c>
      <c r="C48" s="6" t="s">
        <v>206</v>
      </c>
      <c r="D48" s="6" t="s">
        <v>39</v>
      </c>
      <c r="E48" s="13"/>
      <c r="F48" s="9" t="s">
        <v>208</v>
      </c>
      <c r="G48" s="14"/>
      <c r="H48" s="8">
        <v>4.1300000000000003E-2</v>
      </c>
      <c r="I48" s="15"/>
      <c r="J48" s="23" t="s">
        <v>209</v>
      </c>
      <c r="K48" s="9" t="s">
        <v>207</v>
      </c>
      <c r="L48" s="7">
        <v>1800</v>
      </c>
      <c r="M48" s="7">
        <v>1800</v>
      </c>
      <c r="O48" s="31" t="e">
        <f>SUM(#REF!*#REF!)</f>
        <v>#REF!</v>
      </c>
    </row>
    <row r="49" spans="1:15">
      <c r="A49" s="1">
        <v>48</v>
      </c>
      <c r="B49" s="5" t="s">
        <v>25</v>
      </c>
      <c r="C49" s="5"/>
      <c r="D49" s="5"/>
      <c r="E49" s="2"/>
      <c r="F49" s="5"/>
      <c r="G49" s="4">
        <v>3360</v>
      </c>
      <c r="H49" s="5"/>
      <c r="I49" s="22"/>
      <c r="J49" s="23" t="s">
        <v>209</v>
      </c>
      <c r="K49" s="5"/>
      <c r="L49" s="5"/>
      <c r="M49" s="5"/>
      <c r="O49" s="31" t="e">
        <f>SUM(G48*#REF!)</f>
        <v>#REF!</v>
      </c>
    </row>
    <row r="51" spans="1:15">
      <c r="O51" s="32" t="e">
        <f>SUM(O2:O49)</f>
        <v>#REF!</v>
      </c>
    </row>
  </sheetData>
  <autoFilter ref="A1:M23"/>
  <conditionalFormatting sqref="G2:G49">
    <cfRule type="cellIs" dxfId="9" priority="101" operator="lessThan">
      <formula>#REF!</formula>
    </cfRule>
  </conditionalFormatting>
  <conditionalFormatting sqref="G45:G47 G41:G43 G38:G39 G36 G32:G33 G28:G30 G25 G17:G19 G15 G13 G10 G8 G5:G6">
    <cfRule type="cellIs" dxfId="8" priority="104" operator="greaterThan">
      <formula>#REF!</formula>
    </cfRule>
  </conditionalFormatting>
  <conditionalFormatting sqref="G12">
    <cfRule type="cellIs" dxfId="7" priority="111" operator="lessThan">
      <formula>#REF!</formula>
    </cfRule>
    <cfRule type="cellIs" dxfId="6" priority="112" operator="lessThan">
      <formula>#REF!</formula>
    </cfRule>
    <cfRule type="cellIs" dxfId="5" priority="113" operator="greaterThan">
      <formula>#REF!</formula>
    </cfRule>
  </conditionalFormatting>
  <conditionalFormatting sqref="G20">
    <cfRule type="cellIs" dxfId="4" priority="121" operator="lessThan">
      <formula>#REF!</formula>
    </cfRule>
    <cfRule type="cellIs" dxfId="3" priority="122" operator="greaterThan">
      <formula>#REF!</formula>
    </cfRule>
  </conditionalFormatting>
  <conditionalFormatting sqref="G35">
    <cfRule type="cellIs" dxfId="2" priority="137" operator="greaterThan">
      <formula>#REF!</formula>
    </cfRule>
    <cfRule type="cellIs" dxfId="1" priority="138" operator="lessThan">
      <formula>#REF!</formula>
    </cfRule>
  </conditionalFormatting>
  <conditionalFormatting sqref="G49">
    <cfRule type="cellIs" dxfId="0" priority="150" operator="lessThan">
      <formula>#REF!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U58"/>
  <sheetViews>
    <sheetView zoomScale="85" zoomScaleNormal="85" workbookViewId="0">
      <selection activeCell="U35" sqref="U35"/>
    </sheetView>
  </sheetViews>
  <sheetFormatPr defaultRowHeight="12.75"/>
  <cols>
    <col min="1" max="1" width="4.7109375" style="3" customWidth="1"/>
    <col min="2" max="2" width="24.140625" style="3" bestFit="1" customWidth="1"/>
    <col min="3" max="3" width="41.85546875" style="3" bestFit="1" customWidth="1"/>
    <col min="4" max="4" width="14" style="3" bestFit="1" customWidth="1"/>
    <col min="5" max="5" width="15" style="3" bestFit="1" customWidth="1"/>
    <col min="6" max="6" width="14.140625" style="3" bestFit="1" customWidth="1"/>
    <col min="7" max="7" width="10.7109375" style="3" customWidth="1"/>
    <col min="8" max="8" width="14.5703125" style="3" customWidth="1"/>
    <col min="9" max="9" width="13" style="3" customWidth="1"/>
    <col min="10" max="10" width="13.42578125" style="24" customWidth="1"/>
    <col min="11" max="11" width="17" style="3" customWidth="1"/>
    <col min="12" max="13" width="13" style="3" customWidth="1"/>
    <col min="14" max="14" width="9.140625" style="3"/>
    <col min="15" max="15" width="10.28515625" style="3" hidden="1" customWidth="1"/>
    <col min="16" max="16384" width="9.140625" style="3"/>
  </cols>
  <sheetData>
    <row r="1" spans="1:15" s="16" customFormat="1" ht="25.5">
      <c r="A1" s="25" t="s">
        <v>0</v>
      </c>
      <c r="B1" s="30" t="s">
        <v>16</v>
      </c>
      <c r="C1" s="30" t="s">
        <v>17</v>
      </c>
      <c r="D1" s="30" t="s">
        <v>18</v>
      </c>
      <c r="E1" s="26"/>
      <c r="F1" s="30" t="s">
        <v>19</v>
      </c>
      <c r="G1" s="27" t="s">
        <v>15</v>
      </c>
      <c r="H1" s="28" t="s">
        <v>1</v>
      </c>
      <c r="I1" s="29" t="s">
        <v>2</v>
      </c>
      <c r="J1" s="27" t="s">
        <v>3</v>
      </c>
      <c r="K1" s="27" t="s">
        <v>4</v>
      </c>
      <c r="L1" s="27" t="s">
        <v>5</v>
      </c>
      <c r="M1" s="27" t="s">
        <v>6</v>
      </c>
    </row>
    <row r="2" spans="1:15" s="16" customFormat="1">
      <c r="A2" s="7">
        <v>1</v>
      </c>
      <c r="B2" s="6" t="s">
        <v>20</v>
      </c>
      <c r="C2" s="6" t="s">
        <v>21</v>
      </c>
      <c r="D2" s="6" t="s">
        <v>22</v>
      </c>
      <c r="E2" s="13"/>
      <c r="F2" s="9" t="s">
        <v>24</v>
      </c>
      <c r="G2" s="14"/>
      <c r="H2" s="8">
        <f>0.38/1000</f>
        <v>3.8000000000000002E-4</v>
      </c>
      <c r="I2" s="15"/>
      <c r="J2" s="23" t="s">
        <v>209</v>
      </c>
      <c r="K2" s="9" t="s">
        <v>23</v>
      </c>
      <c r="L2" s="7">
        <v>5000</v>
      </c>
      <c r="M2" s="7">
        <v>5000</v>
      </c>
      <c r="O2" s="31" t="e">
        <f>SUM(#REF!*#REF!)</f>
        <v>#REF!</v>
      </c>
    </row>
    <row r="3" spans="1:15" s="16" customFormat="1">
      <c r="A3" s="7">
        <v>2</v>
      </c>
      <c r="B3" s="10" t="s">
        <v>26</v>
      </c>
      <c r="C3" s="10" t="s">
        <v>27</v>
      </c>
      <c r="D3" s="10" t="s">
        <v>28</v>
      </c>
      <c r="E3" s="13"/>
      <c r="F3" s="9" t="s">
        <v>29</v>
      </c>
      <c r="G3" s="14"/>
      <c r="H3" s="12">
        <f>13.9/1000</f>
        <v>1.3900000000000001E-2</v>
      </c>
      <c r="I3" s="15"/>
      <c r="J3" s="23" t="s">
        <v>209</v>
      </c>
      <c r="K3" s="9" t="s">
        <v>23</v>
      </c>
      <c r="L3" s="11">
        <v>5000</v>
      </c>
      <c r="M3" s="11">
        <v>5000</v>
      </c>
      <c r="O3" s="31" t="e">
        <f>SUM(#REF!*#REF!)</f>
        <v>#REF!</v>
      </c>
    </row>
    <row r="4" spans="1:15" s="16" customFormat="1">
      <c r="A4" s="7">
        <v>3</v>
      </c>
      <c r="B4" s="10" t="s">
        <v>30</v>
      </c>
      <c r="C4" s="10" t="s">
        <v>31</v>
      </c>
      <c r="D4" s="10" t="s">
        <v>32</v>
      </c>
      <c r="E4" s="13"/>
      <c r="F4" s="9" t="s">
        <v>33</v>
      </c>
      <c r="G4" s="14"/>
      <c r="H4" s="12">
        <f>0.51/1000</f>
        <v>5.1000000000000004E-4</v>
      </c>
      <c r="I4" s="15"/>
      <c r="J4" s="23" t="s">
        <v>209</v>
      </c>
      <c r="K4" s="9" t="s">
        <v>23</v>
      </c>
      <c r="L4" s="11">
        <v>5000</v>
      </c>
      <c r="M4" s="11">
        <v>5000</v>
      </c>
      <c r="O4" s="31" t="e">
        <f>SUM(#REF!*#REF!)</f>
        <v>#REF!</v>
      </c>
    </row>
    <row r="5" spans="1:15" s="16" customFormat="1">
      <c r="A5" s="7">
        <v>4</v>
      </c>
      <c r="B5" s="6" t="s">
        <v>34</v>
      </c>
      <c r="C5" s="6" t="s">
        <v>35</v>
      </c>
      <c r="D5" s="6" t="s">
        <v>36</v>
      </c>
      <c r="E5" s="13"/>
      <c r="F5" s="9" t="s">
        <v>37</v>
      </c>
      <c r="G5" s="14"/>
      <c r="H5" s="8">
        <f>1.87/1000</f>
        <v>1.8700000000000001E-3</v>
      </c>
      <c r="I5" s="15"/>
      <c r="J5" s="23" t="s">
        <v>209</v>
      </c>
      <c r="K5" s="9" t="s">
        <v>23</v>
      </c>
      <c r="L5" s="7">
        <v>4000</v>
      </c>
      <c r="M5" s="7">
        <v>4000</v>
      </c>
      <c r="O5" s="31" t="e">
        <f>SUM(#REF!*#REF!)</f>
        <v>#REF!</v>
      </c>
    </row>
    <row r="6" spans="1:15" s="16" customFormat="1">
      <c r="A6" s="7">
        <v>5</v>
      </c>
      <c r="B6" s="6" t="s">
        <v>12</v>
      </c>
      <c r="C6" s="6" t="s">
        <v>38</v>
      </c>
      <c r="D6" s="6" t="s">
        <v>39</v>
      </c>
      <c r="E6" s="13"/>
      <c r="F6" s="9" t="s">
        <v>40</v>
      </c>
      <c r="G6" s="14">
        <v>420</v>
      </c>
      <c r="H6" s="8">
        <v>0.16</v>
      </c>
      <c r="I6" s="15"/>
      <c r="J6" s="23" t="s">
        <v>209</v>
      </c>
      <c r="K6" s="9" t="s">
        <v>23</v>
      </c>
      <c r="L6" s="7">
        <v>1000</v>
      </c>
      <c r="M6" s="7">
        <v>1000</v>
      </c>
      <c r="O6" s="31" t="e">
        <f>SUM(G5*#REF!)</f>
        <v>#REF!</v>
      </c>
    </row>
    <row r="7" spans="1:15" s="16" customFormat="1">
      <c r="A7" s="7">
        <v>6</v>
      </c>
      <c r="B7" s="6" t="s">
        <v>41</v>
      </c>
      <c r="C7" s="6" t="s">
        <v>42</v>
      </c>
      <c r="D7" s="6" t="s">
        <v>22</v>
      </c>
      <c r="E7" s="13"/>
      <c r="F7" s="9" t="s">
        <v>43</v>
      </c>
      <c r="G7" s="14"/>
      <c r="H7" s="8">
        <f>0.42/1000</f>
        <v>4.1999999999999996E-4</v>
      </c>
      <c r="I7" s="15"/>
      <c r="J7" s="23" t="s">
        <v>209</v>
      </c>
      <c r="K7" s="9" t="s">
        <v>23</v>
      </c>
      <c r="L7" s="7">
        <v>10000</v>
      </c>
      <c r="M7" s="7">
        <v>10000</v>
      </c>
      <c r="O7" s="31" t="e">
        <f>SUM(#REF!*#REF!)</f>
        <v>#REF!</v>
      </c>
    </row>
    <row r="8" spans="1:15" s="16" customFormat="1">
      <c r="A8" s="7">
        <v>7</v>
      </c>
      <c r="B8" s="9" t="s">
        <v>44</v>
      </c>
      <c r="C8" s="9" t="s">
        <v>45</v>
      </c>
      <c r="D8" s="9" t="s">
        <v>46</v>
      </c>
      <c r="E8" s="13"/>
      <c r="F8" s="9" t="s">
        <v>48</v>
      </c>
      <c r="G8" s="14"/>
      <c r="H8" s="8">
        <v>0.1245</v>
      </c>
      <c r="I8" s="15"/>
      <c r="J8" s="23" t="s">
        <v>209</v>
      </c>
      <c r="K8" s="9" t="s">
        <v>47</v>
      </c>
      <c r="L8" s="7">
        <v>7000</v>
      </c>
      <c r="M8" s="7">
        <v>7000</v>
      </c>
      <c r="O8" s="31" t="e">
        <f>SUM(#REF!*#REF!)</f>
        <v>#REF!</v>
      </c>
    </row>
    <row r="9" spans="1:15" s="16" customFormat="1">
      <c r="A9" s="7">
        <v>8</v>
      </c>
      <c r="B9" s="6" t="s">
        <v>49</v>
      </c>
      <c r="C9" s="6" t="s">
        <v>50</v>
      </c>
      <c r="D9" s="6" t="s">
        <v>22</v>
      </c>
      <c r="E9" s="18"/>
      <c r="F9" s="9" t="s">
        <v>51</v>
      </c>
      <c r="G9" s="14"/>
      <c r="H9" s="8">
        <f>0.42/1000</f>
        <v>4.1999999999999996E-4</v>
      </c>
      <c r="I9" s="15"/>
      <c r="J9" s="23" t="s">
        <v>209</v>
      </c>
      <c r="K9" s="9" t="s">
        <v>23</v>
      </c>
      <c r="L9" s="7">
        <v>10000</v>
      </c>
      <c r="M9" s="7">
        <v>10000</v>
      </c>
      <c r="O9" s="31" t="e">
        <f>SUM(#REF!*#REF!)</f>
        <v>#REF!</v>
      </c>
    </row>
    <row r="10" spans="1:15" s="16" customFormat="1">
      <c r="A10" s="7">
        <v>9</v>
      </c>
      <c r="B10" s="6" t="s">
        <v>52</v>
      </c>
      <c r="C10" s="6" t="s">
        <v>53</v>
      </c>
      <c r="D10" s="6" t="s">
        <v>22</v>
      </c>
      <c r="E10" s="13"/>
      <c r="F10" s="9" t="s">
        <v>54</v>
      </c>
      <c r="G10" s="14"/>
      <c r="H10" s="8">
        <f>0.59/1000</f>
        <v>5.8999999999999992E-4</v>
      </c>
      <c r="I10" s="15"/>
      <c r="J10" s="23" t="s">
        <v>209</v>
      </c>
      <c r="K10" s="9" t="s">
        <v>23</v>
      </c>
      <c r="L10" s="7">
        <v>10000</v>
      </c>
      <c r="M10" s="7">
        <v>10000</v>
      </c>
      <c r="O10" s="31" t="e">
        <f>SUM(#REF!*#REF!)</f>
        <v>#REF!</v>
      </c>
    </row>
    <row r="11" spans="1:15" s="16" customFormat="1">
      <c r="A11" s="7">
        <v>10</v>
      </c>
      <c r="B11" s="6" t="s">
        <v>55</v>
      </c>
      <c r="C11" s="6" t="s">
        <v>56</v>
      </c>
      <c r="D11" s="6" t="s">
        <v>32</v>
      </c>
      <c r="E11" s="13"/>
      <c r="F11" s="9" t="s">
        <v>57</v>
      </c>
      <c r="G11" s="14"/>
      <c r="H11" s="8">
        <f>0.49/1000</f>
        <v>4.8999999999999998E-4</v>
      </c>
      <c r="I11" s="15"/>
      <c r="J11" s="23" t="s">
        <v>209</v>
      </c>
      <c r="K11" s="9" t="s">
        <v>23</v>
      </c>
      <c r="L11" s="7">
        <v>10000</v>
      </c>
      <c r="M11" s="7">
        <v>10000</v>
      </c>
      <c r="O11" s="31" t="e">
        <f>SUM(#REF!*#REF!)</f>
        <v>#REF!</v>
      </c>
    </row>
    <row r="12" spans="1:15" s="16" customFormat="1">
      <c r="A12" s="7">
        <v>11</v>
      </c>
      <c r="B12" s="6" t="s">
        <v>13</v>
      </c>
      <c r="C12" s="6" t="s">
        <v>58</v>
      </c>
      <c r="D12" s="6" t="s">
        <v>8</v>
      </c>
      <c r="E12" s="13"/>
      <c r="F12" s="9" t="s">
        <v>59</v>
      </c>
      <c r="G12" s="14">
        <v>1260</v>
      </c>
      <c r="H12" s="8">
        <f>0.73/1000</f>
        <v>7.2999999999999996E-4</v>
      </c>
      <c r="I12" s="15"/>
      <c r="J12" s="23" t="s">
        <v>209</v>
      </c>
      <c r="K12" s="9" t="s">
        <v>23</v>
      </c>
      <c r="L12" s="7">
        <v>10000</v>
      </c>
      <c r="M12" s="7">
        <v>10000</v>
      </c>
      <c r="O12" s="31" t="e">
        <f>SUM(G11*#REF!)</f>
        <v>#REF!</v>
      </c>
    </row>
    <row r="13" spans="1:15" s="16" customFormat="1">
      <c r="A13" s="7">
        <v>12</v>
      </c>
      <c r="B13" s="6" t="s">
        <v>60</v>
      </c>
      <c r="C13" s="6" t="s">
        <v>61</v>
      </c>
      <c r="D13" s="6" t="s">
        <v>22</v>
      </c>
      <c r="E13" s="13"/>
      <c r="F13" s="9" t="s">
        <v>62</v>
      </c>
      <c r="G13" s="14"/>
      <c r="H13" s="8">
        <f>0.47/1000</f>
        <v>4.6999999999999999E-4</v>
      </c>
      <c r="I13" s="15"/>
      <c r="J13" s="23" t="s">
        <v>209</v>
      </c>
      <c r="K13" s="9" t="s">
        <v>23</v>
      </c>
      <c r="L13" s="7">
        <v>5000</v>
      </c>
      <c r="M13" s="7">
        <v>5000</v>
      </c>
      <c r="O13" s="31" t="e">
        <f>SUM(#REF!*#REF!)</f>
        <v>#REF!</v>
      </c>
    </row>
    <row r="14" spans="1:15" s="16" customFormat="1">
      <c r="A14" s="7">
        <v>13</v>
      </c>
      <c r="B14" s="6" t="s">
        <v>63</v>
      </c>
      <c r="C14" s="6" t="s">
        <v>64</v>
      </c>
      <c r="D14" s="6" t="s">
        <v>22</v>
      </c>
      <c r="E14" s="13"/>
      <c r="F14" s="9" t="s">
        <v>65</v>
      </c>
      <c r="G14" s="14"/>
      <c r="H14" s="8">
        <f>0.55/1000</f>
        <v>5.5000000000000003E-4</v>
      </c>
      <c r="I14" s="15"/>
      <c r="J14" s="23" t="s">
        <v>209</v>
      </c>
      <c r="K14" s="9" t="s">
        <v>23</v>
      </c>
      <c r="L14" s="7">
        <v>10000</v>
      </c>
      <c r="M14" s="7">
        <v>10000</v>
      </c>
      <c r="O14" s="31" t="e">
        <f>SUM(#REF!*#REF!)</f>
        <v>#REF!</v>
      </c>
    </row>
    <row r="15" spans="1:15" s="16" customFormat="1">
      <c r="A15" s="7">
        <v>14</v>
      </c>
      <c r="B15" s="9" t="s">
        <v>66</v>
      </c>
      <c r="C15" s="9" t="s">
        <v>67</v>
      </c>
      <c r="D15" s="9" t="s">
        <v>22</v>
      </c>
      <c r="E15" s="13"/>
      <c r="F15" s="9" t="s">
        <v>68</v>
      </c>
      <c r="G15" s="14">
        <v>420</v>
      </c>
      <c r="H15" s="8">
        <f>0.42/1000</f>
        <v>4.1999999999999996E-4</v>
      </c>
      <c r="I15" s="15"/>
      <c r="J15" s="23" t="s">
        <v>209</v>
      </c>
      <c r="K15" s="9" t="s">
        <v>23</v>
      </c>
      <c r="L15" s="7">
        <v>10000</v>
      </c>
      <c r="M15" s="7">
        <v>10000</v>
      </c>
      <c r="O15" s="31" t="e">
        <f>SUM(G14*#REF!)</f>
        <v>#REF!</v>
      </c>
    </row>
    <row r="16" spans="1:15" s="16" customFormat="1">
      <c r="A16" s="7">
        <v>15</v>
      </c>
      <c r="B16" s="6" t="s">
        <v>14</v>
      </c>
      <c r="C16" s="6" t="s">
        <v>69</v>
      </c>
      <c r="D16" s="6" t="s">
        <v>70</v>
      </c>
      <c r="E16" s="13"/>
      <c r="F16" s="9" t="s">
        <v>71</v>
      </c>
      <c r="G16" s="14">
        <v>420</v>
      </c>
      <c r="H16" s="8">
        <v>0.11700000000000001</v>
      </c>
      <c r="I16" s="15"/>
      <c r="J16" s="23" t="s">
        <v>209</v>
      </c>
      <c r="K16" s="9" t="s">
        <v>195</v>
      </c>
      <c r="L16" s="7">
        <v>1000</v>
      </c>
      <c r="M16" s="7">
        <v>1000</v>
      </c>
      <c r="O16" s="31" t="e">
        <f>SUM(G15*#REF!)</f>
        <v>#REF!</v>
      </c>
    </row>
    <row r="17" spans="1:15" s="16" customFormat="1">
      <c r="A17" s="7"/>
      <c r="B17" s="6" t="s">
        <v>72</v>
      </c>
      <c r="C17" s="6" t="s">
        <v>73</v>
      </c>
      <c r="D17" s="6" t="s">
        <v>22</v>
      </c>
      <c r="E17" s="13"/>
      <c r="F17" s="9" t="s">
        <v>74</v>
      </c>
      <c r="G17" s="14"/>
      <c r="H17" s="8">
        <f>50.38/1000</f>
        <v>5.0380000000000001E-2</v>
      </c>
      <c r="I17" s="15"/>
      <c r="J17" s="23" t="s">
        <v>209</v>
      </c>
      <c r="K17" s="9" t="s">
        <v>196</v>
      </c>
      <c r="L17" s="7">
        <v>500</v>
      </c>
      <c r="M17" s="7">
        <v>500</v>
      </c>
      <c r="O17" s="31" t="e">
        <f>SUM(G16*#REF!)</f>
        <v>#REF!</v>
      </c>
    </row>
    <row r="18" spans="1:15" s="16" customFormat="1">
      <c r="A18" s="7">
        <v>16</v>
      </c>
      <c r="B18" s="9" t="s">
        <v>75</v>
      </c>
      <c r="C18" s="9" t="s">
        <v>76</v>
      </c>
      <c r="D18" s="9" t="s">
        <v>77</v>
      </c>
      <c r="E18" s="13"/>
      <c r="F18" s="9" t="s">
        <v>78</v>
      </c>
      <c r="G18" s="14"/>
      <c r="H18" s="12">
        <v>0.13700000000000001</v>
      </c>
      <c r="I18" s="15"/>
      <c r="J18" s="23" t="s">
        <v>209</v>
      </c>
      <c r="K18" s="9" t="s">
        <v>23</v>
      </c>
      <c r="L18" s="17">
        <v>2000</v>
      </c>
      <c r="M18" s="17">
        <v>2000</v>
      </c>
      <c r="N18" s="19"/>
      <c r="O18" s="31" t="e">
        <f>SUM(#REF!*#REF!)</f>
        <v>#REF!</v>
      </c>
    </row>
    <row r="19" spans="1:15" s="16" customFormat="1">
      <c r="A19" s="7">
        <v>17</v>
      </c>
      <c r="B19" s="9" t="s">
        <v>79</v>
      </c>
      <c r="C19" s="9" t="s">
        <v>80</v>
      </c>
      <c r="D19" s="9" t="s">
        <v>81</v>
      </c>
      <c r="E19" s="13"/>
      <c r="F19" s="9" t="s">
        <v>83</v>
      </c>
      <c r="G19" s="14"/>
      <c r="H19" s="12">
        <v>7.4499999999999997E-2</v>
      </c>
      <c r="I19" s="15"/>
      <c r="J19" s="23" t="s">
        <v>209</v>
      </c>
      <c r="K19" s="9" t="s">
        <v>82</v>
      </c>
      <c r="L19" s="17">
        <v>3000</v>
      </c>
      <c r="M19" s="17">
        <v>3000</v>
      </c>
      <c r="O19" s="31" t="e">
        <f>SUM(#REF!*#REF!)</f>
        <v>#REF!</v>
      </c>
    </row>
    <row r="20" spans="1:15" s="16" customFormat="1">
      <c r="A20" s="7">
        <v>18</v>
      </c>
      <c r="B20" s="6" t="s">
        <v>84</v>
      </c>
      <c r="C20" s="6" t="s">
        <v>85</v>
      </c>
      <c r="D20" s="6" t="s">
        <v>22</v>
      </c>
      <c r="E20" s="13"/>
      <c r="F20" s="9" t="s">
        <v>86</v>
      </c>
      <c r="G20" s="14"/>
      <c r="H20" s="8">
        <f>0.46/1000</f>
        <v>4.6000000000000001E-4</v>
      </c>
      <c r="I20" s="15"/>
      <c r="J20" s="23" t="s">
        <v>209</v>
      </c>
      <c r="K20" s="9" t="s">
        <v>23</v>
      </c>
      <c r="L20" s="7">
        <v>10000</v>
      </c>
      <c r="M20" s="7">
        <v>10000</v>
      </c>
      <c r="O20" s="31" t="e">
        <f>SUM(#REF!*#REF!)</f>
        <v>#REF!</v>
      </c>
    </row>
    <row r="21" spans="1:15" s="16" customFormat="1">
      <c r="A21" s="7">
        <v>19</v>
      </c>
      <c r="B21" s="6" t="s">
        <v>87</v>
      </c>
      <c r="C21" s="6" t="s">
        <v>88</v>
      </c>
      <c r="D21" s="6" t="s">
        <v>22</v>
      </c>
      <c r="E21" s="13"/>
      <c r="F21" s="9" t="s">
        <v>89</v>
      </c>
      <c r="G21" s="14"/>
      <c r="H21" s="8">
        <f>0.47/1000</f>
        <v>4.6999999999999999E-4</v>
      </c>
      <c r="I21" s="15"/>
      <c r="J21" s="23" t="s">
        <v>209</v>
      </c>
      <c r="K21" s="9" t="s">
        <v>23</v>
      </c>
      <c r="L21" s="7">
        <v>5000</v>
      </c>
      <c r="M21" s="7">
        <v>5000</v>
      </c>
      <c r="O21" s="31" t="e">
        <f>SUM(#REF!*#REF!)</f>
        <v>#REF!</v>
      </c>
    </row>
    <row r="22" spans="1:15" s="16" customFormat="1">
      <c r="A22" s="7">
        <v>20</v>
      </c>
      <c r="B22" s="6" t="s">
        <v>90</v>
      </c>
      <c r="C22" s="6" t="s">
        <v>91</v>
      </c>
      <c r="D22" s="6" t="s">
        <v>22</v>
      </c>
      <c r="E22" s="13"/>
      <c r="F22" s="9" t="s">
        <v>92</v>
      </c>
      <c r="G22" s="14"/>
      <c r="H22" s="8">
        <f>0.46/1000</f>
        <v>4.6000000000000001E-4</v>
      </c>
      <c r="I22" s="15"/>
      <c r="J22" s="23" t="s">
        <v>209</v>
      </c>
      <c r="K22" s="9" t="s">
        <v>23</v>
      </c>
      <c r="L22" s="7">
        <v>10000</v>
      </c>
      <c r="M22" s="7">
        <v>10000</v>
      </c>
      <c r="O22" s="31" t="e">
        <f>SUM(#REF!*#REF!)</f>
        <v>#REF!</v>
      </c>
    </row>
    <row r="23" spans="1:15" s="16" customFormat="1">
      <c r="A23" s="7">
        <v>21</v>
      </c>
      <c r="B23" s="6" t="s">
        <v>93</v>
      </c>
      <c r="C23" s="6" t="s">
        <v>94</v>
      </c>
      <c r="D23" s="6" t="s">
        <v>36</v>
      </c>
      <c r="E23" s="13"/>
      <c r="F23" s="9" t="s">
        <v>95</v>
      </c>
      <c r="G23" s="14"/>
      <c r="H23" s="8">
        <f>1.29/1000</f>
        <v>1.2900000000000001E-3</v>
      </c>
      <c r="I23" s="15"/>
      <c r="J23" s="23" t="s">
        <v>209</v>
      </c>
      <c r="K23" s="9" t="s">
        <v>23</v>
      </c>
      <c r="L23" s="7">
        <v>10000</v>
      </c>
      <c r="M23" s="7">
        <v>10000</v>
      </c>
      <c r="O23" s="31" t="e">
        <f>SUM(#REF!*#REF!)</f>
        <v>#REF!</v>
      </c>
    </row>
    <row r="24" spans="1:15" s="16" customFormat="1">
      <c r="A24" s="7">
        <v>22</v>
      </c>
      <c r="B24" s="6" t="s">
        <v>96</v>
      </c>
      <c r="C24" s="6" t="s">
        <v>97</v>
      </c>
      <c r="D24" s="6" t="s">
        <v>32</v>
      </c>
      <c r="E24" s="13"/>
      <c r="F24" s="9" t="s">
        <v>98</v>
      </c>
      <c r="G24" s="14"/>
      <c r="H24" s="8">
        <f>0.47/1000</f>
        <v>4.6999999999999999E-4</v>
      </c>
      <c r="I24" s="15"/>
      <c r="J24" s="23" t="s">
        <v>209</v>
      </c>
      <c r="K24" s="9" t="s">
        <v>23</v>
      </c>
      <c r="L24" s="7">
        <v>10000</v>
      </c>
      <c r="M24" s="7">
        <v>10000</v>
      </c>
      <c r="O24" s="31" t="e">
        <f>SUM(#REF!*#REF!)</f>
        <v>#REF!</v>
      </c>
    </row>
    <row r="25" spans="1:15" s="16" customFormat="1">
      <c r="A25" s="7">
        <v>23</v>
      </c>
      <c r="B25" s="6" t="s">
        <v>99</v>
      </c>
      <c r="C25" s="6" t="s">
        <v>100</v>
      </c>
      <c r="D25" s="6" t="s">
        <v>22</v>
      </c>
      <c r="E25" s="13"/>
      <c r="F25" s="9" t="s">
        <v>101</v>
      </c>
      <c r="G25" s="14"/>
      <c r="H25" s="8">
        <f>0.46/1000</f>
        <v>4.6000000000000001E-4</v>
      </c>
      <c r="I25" s="15"/>
      <c r="J25" s="23" t="s">
        <v>209</v>
      </c>
      <c r="K25" s="9" t="s">
        <v>23</v>
      </c>
      <c r="L25" s="7">
        <v>10000</v>
      </c>
      <c r="M25" s="7">
        <v>10000</v>
      </c>
      <c r="O25" s="31" t="e">
        <f>SUM(#REF!*#REF!)</f>
        <v>#REF!</v>
      </c>
    </row>
    <row r="26" spans="1:15" s="16" customFormat="1">
      <c r="A26" s="7">
        <v>24</v>
      </c>
      <c r="B26" s="6" t="s">
        <v>102</v>
      </c>
      <c r="C26" s="6" t="s">
        <v>103</v>
      </c>
      <c r="D26" s="6" t="s">
        <v>22</v>
      </c>
      <c r="E26" s="13"/>
      <c r="F26" s="9" t="s">
        <v>104</v>
      </c>
      <c r="G26" s="14"/>
      <c r="H26" s="8">
        <f>0.46/1000</f>
        <v>4.6000000000000001E-4</v>
      </c>
      <c r="I26" s="15"/>
      <c r="J26" s="23" t="s">
        <v>209</v>
      </c>
      <c r="K26" s="9" t="s">
        <v>23</v>
      </c>
      <c r="L26" s="7">
        <v>10000</v>
      </c>
      <c r="M26" s="7">
        <v>10000</v>
      </c>
      <c r="O26" s="31" t="e">
        <f>SUM(#REF!*#REF!)</f>
        <v>#REF!</v>
      </c>
    </row>
    <row r="27" spans="1:15" s="16" customFormat="1">
      <c r="A27" s="7">
        <v>25</v>
      </c>
      <c r="B27" s="20" t="s">
        <v>105</v>
      </c>
      <c r="C27" s="20" t="s">
        <v>106</v>
      </c>
      <c r="D27" s="20" t="s">
        <v>81</v>
      </c>
      <c r="E27" s="13"/>
      <c r="F27" s="21" t="s">
        <v>107</v>
      </c>
      <c r="G27" s="14"/>
      <c r="H27" s="8">
        <f>3.99/100</f>
        <v>3.9900000000000005E-2</v>
      </c>
      <c r="I27" s="15"/>
      <c r="J27" s="23" t="s">
        <v>209</v>
      </c>
      <c r="K27" s="21" t="s">
        <v>23</v>
      </c>
      <c r="L27" s="7">
        <v>4000</v>
      </c>
      <c r="M27" s="7">
        <v>4000</v>
      </c>
      <c r="O27" s="31" t="e">
        <f>SUM(#REF!*#REF!)</f>
        <v>#REF!</v>
      </c>
    </row>
    <row r="28" spans="1:15" s="16" customFormat="1">
      <c r="A28" s="7"/>
      <c r="B28" s="20" t="s">
        <v>108</v>
      </c>
      <c r="C28" s="20" t="s">
        <v>109</v>
      </c>
      <c r="D28" s="20" t="s">
        <v>110</v>
      </c>
      <c r="E28" s="13"/>
      <c r="F28" s="21" t="s">
        <v>197</v>
      </c>
      <c r="G28" s="14"/>
      <c r="H28" s="8">
        <f>7.4/100</f>
        <v>7.400000000000001E-2</v>
      </c>
      <c r="I28" s="15"/>
      <c r="J28" s="23" t="s">
        <v>209</v>
      </c>
      <c r="K28" s="21" t="s">
        <v>198</v>
      </c>
      <c r="L28" s="7">
        <v>2500</v>
      </c>
      <c r="M28" s="7">
        <v>2500</v>
      </c>
      <c r="O28" s="31" t="e">
        <f>SUM(G27*#REF!)</f>
        <v>#REF!</v>
      </c>
    </row>
    <row r="29" spans="1:15" s="16" customFormat="1">
      <c r="A29" s="7">
        <v>26</v>
      </c>
      <c r="B29" s="21" t="s">
        <v>111</v>
      </c>
      <c r="C29" s="21" t="s">
        <v>112</v>
      </c>
      <c r="D29" s="20" t="s">
        <v>81</v>
      </c>
      <c r="E29" s="13"/>
      <c r="F29" s="21" t="s">
        <v>113</v>
      </c>
      <c r="G29" s="14"/>
      <c r="H29" s="12">
        <v>0.1925</v>
      </c>
      <c r="I29" s="15"/>
      <c r="J29" s="23" t="s">
        <v>209</v>
      </c>
      <c r="K29" s="21" t="s">
        <v>23</v>
      </c>
      <c r="L29" s="17">
        <v>2500</v>
      </c>
      <c r="M29" s="17">
        <v>2500</v>
      </c>
      <c r="O29" s="31" t="e">
        <f>SUM(#REF!*#REF!)</f>
        <v>#REF!</v>
      </c>
    </row>
    <row r="30" spans="1:15" s="16" customFormat="1">
      <c r="A30" s="7">
        <v>27</v>
      </c>
      <c r="B30" s="20" t="s">
        <v>114</v>
      </c>
      <c r="C30" s="20" t="s">
        <v>115</v>
      </c>
      <c r="D30" s="20" t="s">
        <v>36</v>
      </c>
      <c r="E30" s="13"/>
      <c r="F30" s="21" t="s">
        <v>116</v>
      </c>
      <c r="G30" s="14"/>
      <c r="H30" s="8">
        <f>12.12/1000</f>
        <v>1.2119999999999999E-2</v>
      </c>
      <c r="I30" s="15"/>
      <c r="J30" s="23" t="s">
        <v>209</v>
      </c>
      <c r="K30" s="21" t="s">
        <v>23</v>
      </c>
      <c r="L30" s="7">
        <v>2000</v>
      </c>
      <c r="M30" s="7">
        <v>2000</v>
      </c>
      <c r="O30" s="31" t="e">
        <f>SUM(#REF!*#REF!)</f>
        <v>#REF!</v>
      </c>
    </row>
    <row r="31" spans="1:15" s="16" customFormat="1">
      <c r="A31" s="7">
        <v>28</v>
      </c>
      <c r="B31" s="20" t="s">
        <v>117</v>
      </c>
      <c r="C31" s="20" t="s">
        <v>118</v>
      </c>
      <c r="D31" s="20" t="s">
        <v>119</v>
      </c>
      <c r="E31" s="13"/>
      <c r="F31" s="21" t="s">
        <v>120</v>
      </c>
      <c r="G31" s="14"/>
      <c r="H31" s="8">
        <f>9.7/100</f>
        <v>9.6999999999999989E-2</v>
      </c>
      <c r="I31" s="15"/>
      <c r="J31" s="23" t="s">
        <v>209</v>
      </c>
      <c r="K31" s="21" t="s">
        <v>199</v>
      </c>
      <c r="L31" s="7">
        <v>90</v>
      </c>
      <c r="M31" s="7">
        <v>90</v>
      </c>
      <c r="O31" s="31" t="e">
        <f>SUM(#REF!*#REF!)</f>
        <v>#REF!</v>
      </c>
    </row>
    <row r="32" spans="1:15" s="16" customFormat="1">
      <c r="A32" s="7"/>
      <c r="B32" s="20">
        <v>955012661</v>
      </c>
      <c r="C32" s="20" t="s">
        <v>121</v>
      </c>
      <c r="D32" s="20" t="s">
        <v>122</v>
      </c>
      <c r="E32" s="13"/>
      <c r="F32" s="21" t="s">
        <v>123</v>
      </c>
      <c r="G32" s="14"/>
      <c r="H32" s="8">
        <v>0.2</v>
      </c>
      <c r="I32" s="15"/>
      <c r="J32" s="23" t="s">
        <v>209</v>
      </c>
      <c r="K32" s="21" t="s">
        <v>23</v>
      </c>
      <c r="L32" s="7">
        <v>126</v>
      </c>
      <c r="M32" s="7">
        <v>126</v>
      </c>
      <c r="O32" s="31" t="e">
        <f>SUM(G31*#REF!)</f>
        <v>#REF!</v>
      </c>
    </row>
    <row r="33" spans="1:15" s="16" customFormat="1">
      <c r="A33" s="7">
        <v>29</v>
      </c>
      <c r="B33" s="20">
        <v>430450600</v>
      </c>
      <c r="C33" s="9" t="s">
        <v>124</v>
      </c>
      <c r="D33" s="9" t="s">
        <v>122</v>
      </c>
      <c r="E33" s="13"/>
      <c r="F33" s="9" t="s">
        <v>126</v>
      </c>
      <c r="G33" s="14">
        <v>420</v>
      </c>
      <c r="H33" s="8">
        <v>0.41799999999999998</v>
      </c>
      <c r="I33" s="15"/>
      <c r="J33" s="23" t="s">
        <v>209</v>
      </c>
      <c r="K33" s="9" t="s">
        <v>125</v>
      </c>
      <c r="L33" s="7">
        <v>1728</v>
      </c>
      <c r="M33" s="7">
        <v>1728</v>
      </c>
      <c r="O33" s="31" t="e">
        <f>SUM(G32*#REF!)</f>
        <v>#REF!</v>
      </c>
    </row>
    <row r="34" spans="1:15" s="16" customFormat="1">
      <c r="A34" s="7">
        <v>30</v>
      </c>
      <c r="B34" s="10" t="s">
        <v>127</v>
      </c>
      <c r="C34" s="10" t="s">
        <v>128</v>
      </c>
      <c r="D34" s="10" t="s">
        <v>129</v>
      </c>
      <c r="E34" s="13"/>
      <c r="F34" s="9" t="s">
        <v>131</v>
      </c>
      <c r="G34" s="14"/>
      <c r="H34" s="12">
        <v>1.418E-2</v>
      </c>
      <c r="I34" s="15"/>
      <c r="J34" s="23" t="s">
        <v>209</v>
      </c>
      <c r="K34" s="9" t="s">
        <v>23</v>
      </c>
      <c r="L34" s="11">
        <v>1000</v>
      </c>
      <c r="M34" s="11">
        <v>1000</v>
      </c>
      <c r="O34" s="31" t="e">
        <f>SUM(#REF!*#REF!)</f>
        <v>#REF!</v>
      </c>
    </row>
    <row r="35" spans="1:15" s="16" customFormat="1">
      <c r="A35" s="7">
        <v>31</v>
      </c>
      <c r="B35" s="6" t="s">
        <v>127</v>
      </c>
      <c r="C35" s="6" t="s">
        <v>130</v>
      </c>
      <c r="D35" s="6" t="s">
        <v>129</v>
      </c>
      <c r="E35" s="13"/>
      <c r="F35" s="9" t="s">
        <v>131</v>
      </c>
      <c r="G35" s="14"/>
      <c r="H35" s="12">
        <v>1.418E-2</v>
      </c>
      <c r="I35" s="15"/>
      <c r="J35" s="23" t="s">
        <v>209</v>
      </c>
      <c r="K35" s="9" t="s">
        <v>23</v>
      </c>
      <c r="L35" s="7">
        <v>1000</v>
      </c>
      <c r="M35" s="7">
        <v>1000</v>
      </c>
      <c r="O35" s="31" t="e">
        <f>SUM(#REF!*#REF!)</f>
        <v>#REF!</v>
      </c>
    </row>
    <row r="36" spans="1:15" s="16" customFormat="1">
      <c r="A36" s="7">
        <v>32</v>
      </c>
      <c r="B36" s="6" t="s">
        <v>132</v>
      </c>
      <c r="C36" s="6" t="s">
        <v>133</v>
      </c>
      <c r="D36" s="6" t="s">
        <v>7</v>
      </c>
      <c r="E36" s="13"/>
      <c r="F36" s="9" t="s">
        <v>135</v>
      </c>
      <c r="G36" s="14">
        <v>840</v>
      </c>
      <c r="H36" s="8">
        <v>0.13500000000000001</v>
      </c>
      <c r="I36" s="15"/>
      <c r="J36" s="23" t="s">
        <v>209</v>
      </c>
      <c r="K36" s="9" t="s">
        <v>134</v>
      </c>
      <c r="L36" s="7">
        <v>500</v>
      </c>
      <c r="M36" s="7">
        <v>1500</v>
      </c>
      <c r="O36" s="31" t="e">
        <f>SUM(G35*#REF!)</f>
        <v>#REF!</v>
      </c>
    </row>
    <row r="37" spans="1:15" s="16" customFormat="1">
      <c r="A37" s="7"/>
      <c r="B37" s="9" t="s">
        <v>136</v>
      </c>
      <c r="C37" s="9" t="s">
        <v>137</v>
      </c>
      <c r="D37" s="6" t="s">
        <v>7</v>
      </c>
      <c r="E37" s="13"/>
      <c r="F37" s="9" t="s">
        <v>138</v>
      </c>
      <c r="G37" s="14"/>
      <c r="H37" s="8">
        <v>0.108</v>
      </c>
      <c r="I37" s="15"/>
      <c r="J37" s="23" t="s">
        <v>209</v>
      </c>
      <c r="K37" s="9" t="s">
        <v>23</v>
      </c>
      <c r="L37" s="7">
        <v>500</v>
      </c>
      <c r="M37" s="7">
        <v>500</v>
      </c>
      <c r="O37" s="31" t="e">
        <f>SUM(G36*#REF!)</f>
        <v>#REF!</v>
      </c>
    </row>
    <row r="38" spans="1:15" s="16" customFormat="1">
      <c r="A38" s="7">
        <v>33</v>
      </c>
      <c r="B38" s="6" t="s">
        <v>9</v>
      </c>
      <c r="C38" s="6" t="s">
        <v>139</v>
      </c>
      <c r="D38" s="6" t="s">
        <v>8</v>
      </c>
      <c r="E38" s="13"/>
      <c r="F38" s="9" t="s">
        <v>140</v>
      </c>
      <c r="G38" s="14">
        <v>2520</v>
      </c>
      <c r="H38" s="8">
        <f>0.89/100</f>
        <v>8.8999999999999999E-3</v>
      </c>
      <c r="I38" s="15"/>
      <c r="J38" s="23" t="s">
        <v>209</v>
      </c>
      <c r="K38" s="9" t="s">
        <v>23</v>
      </c>
      <c r="L38" s="7">
        <v>4000</v>
      </c>
      <c r="M38" s="7">
        <v>4000</v>
      </c>
      <c r="O38" s="31" t="e">
        <f>SUM(G37*#REF!)</f>
        <v>#REF!</v>
      </c>
    </row>
    <row r="39" spans="1:15" s="16" customFormat="1">
      <c r="A39" s="7">
        <v>34</v>
      </c>
      <c r="B39" s="6" t="s">
        <v>141</v>
      </c>
      <c r="C39" s="6" t="s">
        <v>142</v>
      </c>
      <c r="D39" s="6" t="s">
        <v>143</v>
      </c>
      <c r="E39" s="13"/>
      <c r="F39" s="9" t="s">
        <v>144</v>
      </c>
      <c r="G39" s="14">
        <v>1680</v>
      </c>
      <c r="H39" s="8">
        <f>3.36/100</f>
        <v>3.3599999999999998E-2</v>
      </c>
      <c r="I39" s="15"/>
      <c r="J39" s="23" t="s">
        <v>209</v>
      </c>
      <c r="K39" s="9" t="s">
        <v>200</v>
      </c>
      <c r="L39" s="7">
        <v>5000</v>
      </c>
      <c r="M39" s="7">
        <v>5000</v>
      </c>
      <c r="O39" s="31" t="e">
        <f>SUM(G38*#REF!)</f>
        <v>#REF!</v>
      </c>
    </row>
    <row r="40" spans="1:15" s="16" customFormat="1">
      <c r="A40" s="7"/>
      <c r="B40" s="6" t="s">
        <v>145</v>
      </c>
      <c r="C40" s="6" t="s">
        <v>146</v>
      </c>
      <c r="D40" s="6" t="s">
        <v>147</v>
      </c>
      <c r="E40" s="13"/>
      <c r="F40" s="9" t="s">
        <v>148</v>
      </c>
      <c r="G40" s="14"/>
      <c r="H40" s="8">
        <f>3.09/100</f>
        <v>3.0899999999999997E-2</v>
      </c>
      <c r="I40" s="15"/>
      <c r="J40" s="23" t="s">
        <v>209</v>
      </c>
      <c r="K40" s="9" t="s">
        <v>23</v>
      </c>
      <c r="L40" s="7">
        <v>5000</v>
      </c>
      <c r="M40" s="7">
        <v>5000</v>
      </c>
      <c r="O40" s="31" t="e">
        <f>SUM(G39*#REF!)</f>
        <v>#REF!</v>
      </c>
    </row>
    <row r="41" spans="1:15" s="16" customFormat="1">
      <c r="A41" s="7">
        <v>35</v>
      </c>
      <c r="B41" s="9" t="s">
        <v>149</v>
      </c>
      <c r="C41" s="9" t="s">
        <v>150</v>
      </c>
      <c r="D41" s="9" t="s">
        <v>151</v>
      </c>
      <c r="E41" s="13"/>
      <c r="F41" s="9" t="s">
        <v>152</v>
      </c>
      <c r="G41" s="14"/>
      <c r="H41" s="12">
        <f>2.34/100</f>
        <v>2.3399999999999997E-2</v>
      </c>
      <c r="I41" s="15"/>
      <c r="J41" s="23" t="s">
        <v>209</v>
      </c>
      <c r="K41" s="9" t="s">
        <v>134</v>
      </c>
      <c r="L41" s="17">
        <v>1000</v>
      </c>
      <c r="M41" s="17">
        <v>2000</v>
      </c>
      <c r="O41" s="31" t="e">
        <f>SUM(#REF!*#REF!)</f>
        <v>#REF!</v>
      </c>
    </row>
    <row r="42" spans="1:15" s="16" customFormat="1">
      <c r="A42" s="7">
        <v>36</v>
      </c>
      <c r="B42" s="10" t="s">
        <v>153</v>
      </c>
      <c r="C42" s="10" t="s">
        <v>154</v>
      </c>
      <c r="D42" s="10" t="s">
        <v>155</v>
      </c>
      <c r="E42" s="13"/>
      <c r="F42" s="9" t="s">
        <v>157</v>
      </c>
      <c r="G42" s="14"/>
      <c r="H42" s="12">
        <v>2.63E-2</v>
      </c>
      <c r="I42" s="15"/>
      <c r="J42" s="23" t="s">
        <v>209</v>
      </c>
      <c r="K42" s="9" t="s">
        <v>156</v>
      </c>
      <c r="L42" s="11">
        <v>1000</v>
      </c>
      <c r="M42" s="11">
        <v>1000</v>
      </c>
      <c r="O42" s="31" t="e">
        <f>SUM(#REF!*#REF!)</f>
        <v>#REF!</v>
      </c>
    </row>
    <row r="43" spans="1:15" s="16" customFormat="1">
      <c r="A43" s="7"/>
      <c r="B43" s="10" t="s">
        <v>158</v>
      </c>
      <c r="C43" s="10" t="s">
        <v>159</v>
      </c>
      <c r="D43" s="10" t="s">
        <v>155</v>
      </c>
      <c r="E43" s="13"/>
      <c r="F43" s="9" t="s">
        <v>160</v>
      </c>
      <c r="G43" s="14"/>
      <c r="H43" s="12">
        <v>0.37719999999999998</v>
      </c>
      <c r="I43" s="15"/>
      <c r="J43" s="23" t="s">
        <v>209</v>
      </c>
      <c r="K43" s="9" t="s">
        <v>82</v>
      </c>
      <c r="L43" s="11">
        <v>200</v>
      </c>
      <c r="M43" s="11">
        <v>600</v>
      </c>
      <c r="O43" s="31" t="e">
        <f>SUM(G42*#REF!)</f>
        <v>#REF!</v>
      </c>
    </row>
    <row r="44" spans="1:15" s="16" customFormat="1">
      <c r="A44" s="7">
        <v>37</v>
      </c>
      <c r="B44" s="6" t="s">
        <v>10</v>
      </c>
      <c r="C44" s="6" t="s">
        <v>161</v>
      </c>
      <c r="D44" s="6" t="s">
        <v>162</v>
      </c>
      <c r="E44" s="13"/>
      <c r="F44" s="9" t="s">
        <v>163</v>
      </c>
      <c r="G44" s="14">
        <v>420</v>
      </c>
      <c r="H44" s="8">
        <v>0.186</v>
      </c>
      <c r="I44" s="15"/>
      <c r="J44" s="23" t="s">
        <v>209</v>
      </c>
      <c r="K44" s="9" t="s">
        <v>199</v>
      </c>
      <c r="L44" s="7">
        <v>100</v>
      </c>
      <c r="M44" s="7">
        <v>100</v>
      </c>
      <c r="O44" s="31" t="e">
        <f>SUM(G43*#REF!)</f>
        <v>#REF!</v>
      </c>
    </row>
    <row r="45" spans="1:15" s="16" customFormat="1">
      <c r="A45" s="7">
        <v>38</v>
      </c>
      <c r="B45" s="6" t="s">
        <v>164</v>
      </c>
      <c r="C45" s="6" t="s">
        <v>165</v>
      </c>
      <c r="D45" s="6" t="s">
        <v>166</v>
      </c>
      <c r="E45" s="13"/>
      <c r="F45" s="9" t="s">
        <v>167</v>
      </c>
      <c r="G45" s="14">
        <v>420</v>
      </c>
      <c r="H45" s="8">
        <v>0.20469999999999999</v>
      </c>
      <c r="I45" s="15"/>
      <c r="J45" s="23" t="s">
        <v>209</v>
      </c>
      <c r="K45" s="9" t="s">
        <v>134</v>
      </c>
      <c r="L45" s="7">
        <v>1000</v>
      </c>
      <c r="M45" s="7">
        <v>3000</v>
      </c>
      <c r="O45" s="31" t="e">
        <f>SUM(G44*#REF!)</f>
        <v>#REF!</v>
      </c>
    </row>
    <row r="46" spans="1:15" s="16" customFormat="1">
      <c r="A46" s="7">
        <v>39</v>
      </c>
      <c r="B46" s="6" t="s">
        <v>168</v>
      </c>
      <c r="C46" s="6" t="s">
        <v>169</v>
      </c>
      <c r="D46" s="6" t="s">
        <v>170</v>
      </c>
      <c r="E46" s="13"/>
      <c r="F46" s="21" t="s">
        <v>201</v>
      </c>
      <c r="G46" s="14"/>
      <c r="H46" s="8">
        <v>0.46</v>
      </c>
      <c r="I46" s="15"/>
      <c r="J46" s="23" t="s">
        <v>209</v>
      </c>
      <c r="K46" s="9" t="s">
        <v>171</v>
      </c>
      <c r="L46" s="7">
        <v>1000</v>
      </c>
      <c r="M46" s="7">
        <v>1000</v>
      </c>
      <c r="O46" s="31" t="e">
        <f>SUM(#REF!*#REF!)</f>
        <v>#REF!</v>
      </c>
    </row>
    <row r="47" spans="1:15" s="16" customFormat="1">
      <c r="A47" s="7"/>
      <c r="B47" s="6" t="s">
        <v>172</v>
      </c>
      <c r="C47" s="6" t="s">
        <v>173</v>
      </c>
      <c r="D47" s="6" t="s">
        <v>174</v>
      </c>
      <c r="E47" s="13"/>
      <c r="F47" s="21" t="s">
        <v>175</v>
      </c>
      <c r="G47" s="14"/>
      <c r="H47" s="8">
        <v>0.185</v>
      </c>
      <c r="I47" s="15"/>
      <c r="J47" s="23" t="s">
        <v>209</v>
      </c>
      <c r="K47" s="9" t="s">
        <v>202</v>
      </c>
      <c r="L47" s="7">
        <v>500</v>
      </c>
      <c r="M47" s="7">
        <v>500</v>
      </c>
      <c r="O47" s="31" t="e">
        <f>SUM(G46*#REF!)</f>
        <v>#REF!</v>
      </c>
    </row>
    <row r="48" spans="1:15" s="16" customFormat="1">
      <c r="A48" s="7">
        <v>40</v>
      </c>
      <c r="B48" s="6" t="s">
        <v>11</v>
      </c>
      <c r="C48" s="6" t="s">
        <v>176</v>
      </c>
      <c r="D48" s="6" t="s">
        <v>162</v>
      </c>
      <c r="E48" s="13"/>
      <c r="F48" s="9" t="s">
        <v>177</v>
      </c>
      <c r="G48" s="14">
        <v>420</v>
      </c>
      <c r="H48" s="8" t="s">
        <v>204</v>
      </c>
      <c r="I48" s="15"/>
      <c r="J48" s="23" t="s">
        <v>209</v>
      </c>
      <c r="K48" s="9" t="s">
        <v>203</v>
      </c>
      <c r="L48" s="7">
        <v>119</v>
      </c>
      <c r="M48" s="7">
        <v>119</v>
      </c>
      <c r="O48" s="31">
        <v>1228</v>
      </c>
    </row>
    <row r="49" spans="1:15" s="16" customFormat="1">
      <c r="A49" s="7">
        <v>41</v>
      </c>
      <c r="B49" s="6" t="s">
        <v>178</v>
      </c>
      <c r="C49" s="6" t="s">
        <v>179</v>
      </c>
      <c r="D49" s="6" t="s">
        <v>81</v>
      </c>
      <c r="E49" s="13"/>
      <c r="F49" s="9" t="s">
        <v>180</v>
      </c>
      <c r="G49" s="14"/>
      <c r="H49" s="8">
        <f>1.29/100</f>
        <v>1.29E-2</v>
      </c>
      <c r="I49" s="15"/>
      <c r="J49" s="23" t="s">
        <v>209</v>
      </c>
      <c r="K49" s="9" t="s">
        <v>23</v>
      </c>
      <c r="L49" s="7">
        <v>3000</v>
      </c>
      <c r="M49" s="7">
        <v>3000</v>
      </c>
      <c r="O49" s="31" t="e">
        <f>SUM(#REF!*#REF!)</f>
        <v>#REF!</v>
      </c>
    </row>
    <row r="50" spans="1:15">
      <c r="A50" s="1">
        <v>42</v>
      </c>
      <c r="B50" s="5" t="s">
        <v>25</v>
      </c>
      <c r="C50" s="5"/>
      <c r="D50" s="5"/>
      <c r="E50" s="2"/>
      <c r="F50" s="5"/>
      <c r="G50" s="4">
        <v>420</v>
      </c>
      <c r="H50" s="5"/>
      <c r="I50" s="22"/>
      <c r="J50" s="23" t="s">
        <v>209</v>
      </c>
      <c r="K50" s="5"/>
      <c r="L50" s="5"/>
      <c r="M50" s="5"/>
      <c r="O50" s="31" t="e">
        <f>SUM(G49*#REF!)</f>
        <v>#REF!</v>
      </c>
    </row>
    <row r="51" spans="1:15" s="16" customFormat="1">
      <c r="A51" s="7">
        <v>43</v>
      </c>
      <c r="B51" s="6" t="s">
        <v>181</v>
      </c>
      <c r="C51" s="6" t="s">
        <v>182</v>
      </c>
      <c r="D51" s="6" t="s">
        <v>143</v>
      </c>
      <c r="E51" s="13"/>
      <c r="F51" s="9" t="s">
        <v>183</v>
      </c>
      <c r="G51" s="14">
        <v>1260</v>
      </c>
      <c r="H51" s="8">
        <f>3.23/100</f>
        <v>3.2300000000000002E-2</v>
      </c>
      <c r="I51" s="15"/>
      <c r="J51" s="23" t="s">
        <v>209</v>
      </c>
      <c r="K51" s="9" t="s">
        <v>200</v>
      </c>
      <c r="L51" s="7">
        <v>5000</v>
      </c>
      <c r="M51" s="7">
        <v>5000</v>
      </c>
      <c r="O51" s="31" t="e">
        <f>SUM(G50*#REF!)</f>
        <v>#REF!</v>
      </c>
    </row>
    <row r="52" spans="1:15" s="16" customFormat="1">
      <c r="A52" s="7">
        <v>44</v>
      </c>
      <c r="B52" s="9" t="s">
        <v>184</v>
      </c>
      <c r="C52" s="9" t="s">
        <v>185</v>
      </c>
      <c r="D52" s="9" t="s">
        <v>186</v>
      </c>
      <c r="E52" s="13"/>
      <c r="F52" s="9" t="s">
        <v>187</v>
      </c>
      <c r="G52" s="14"/>
      <c r="H52" s="12">
        <v>4.0999999999999996</v>
      </c>
      <c r="I52" s="15"/>
      <c r="J52" s="23" t="s">
        <v>209</v>
      </c>
      <c r="K52" s="9" t="s">
        <v>23</v>
      </c>
      <c r="L52" s="17">
        <v>70</v>
      </c>
      <c r="M52" s="17">
        <v>70</v>
      </c>
      <c r="N52" s="19"/>
      <c r="O52" s="31" t="e">
        <f>SUM(#REF!*#REF!)</f>
        <v>#REF!</v>
      </c>
    </row>
    <row r="53" spans="1:15" s="16" customFormat="1">
      <c r="A53" s="7">
        <v>45</v>
      </c>
      <c r="B53" s="9" t="s">
        <v>188</v>
      </c>
      <c r="C53" s="9" t="s">
        <v>189</v>
      </c>
      <c r="D53" s="9" t="s">
        <v>190</v>
      </c>
      <c r="E53" s="13"/>
      <c r="F53" s="9" t="s">
        <v>152</v>
      </c>
      <c r="G53" s="14"/>
      <c r="H53" s="12">
        <v>0.45</v>
      </c>
      <c r="I53" s="15"/>
      <c r="J53" s="23" t="s">
        <v>209</v>
      </c>
      <c r="K53" s="9" t="s">
        <v>82</v>
      </c>
      <c r="L53" s="17">
        <v>48</v>
      </c>
      <c r="M53" s="17">
        <v>3840</v>
      </c>
      <c r="N53" s="19"/>
      <c r="O53" s="31" t="e">
        <f>SUM(#REF!*#REF!)</f>
        <v>#REF!</v>
      </c>
    </row>
    <row r="54" spans="1:15" s="16" customFormat="1">
      <c r="A54" s="7">
        <v>46</v>
      </c>
      <c r="B54" s="6" t="s">
        <v>191</v>
      </c>
      <c r="C54" s="6" t="s">
        <v>192</v>
      </c>
      <c r="D54" s="6" t="s">
        <v>193</v>
      </c>
      <c r="E54" s="13"/>
      <c r="F54" s="9" t="s">
        <v>194</v>
      </c>
      <c r="G54" s="14"/>
      <c r="H54" s="8">
        <f>6.86/100</f>
        <v>6.8600000000000008E-2</v>
      </c>
      <c r="I54" s="15"/>
      <c r="J54" s="23" t="s">
        <v>209</v>
      </c>
      <c r="K54" s="9" t="s">
        <v>23</v>
      </c>
      <c r="L54" s="7">
        <v>1000</v>
      </c>
      <c r="M54" s="7">
        <v>1000</v>
      </c>
      <c r="N54" s="19"/>
      <c r="O54" s="31" t="e">
        <f>SUM(#REF!*#REF!)</f>
        <v>#REF!</v>
      </c>
    </row>
    <row r="55" spans="1:15" s="16" customFormat="1">
      <c r="A55" s="7">
        <v>47</v>
      </c>
      <c r="B55" s="6" t="s">
        <v>205</v>
      </c>
      <c r="C55" s="6" t="s">
        <v>206</v>
      </c>
      <c r="D55" s="6" t="s">
        <v>39</v>
      </c>
      <c r="E55" s="13"/>
      <c r="F55" s="9" t="s">
        <v>208</v>
      </c>
      <c r="G55" s="14"/>
      <c r="H55" s="8">
        <v>4.1300000000000003E-2</v>
      </c>
      <c r="I55" s="15"/>
      <c r="J55" s="23" t="s">
        <v>209</v>
      </c>
      <c r="K55" s="9" t="s">
        <v>207</v>
      </c>
      <c r="L55" s="7">
        <v>1800</v>
      </c>
      <c r="M55" s="7">
        <v>1800</v>
      </c>
      <c r="O55" s="31" t="e">
        <f>SUM(#REF!*#REF!)</f>
        <v>#REF!</v>
      </c>
    </row>
    <row r="56" spans="1:15">
      <c r="A56" s="1">
        <v>48</v>
      </c>
      <c r="B56" s="5" t="s">
        <v>25</v>
      </c>
      <c r="C56" s="5"/>
      <c r="D56" s="5"/>
      <c r="E56" s="2"/>
      <c r="F56" s="5"/>
      <c r="G56" s="4">
        <v>3360</v>
      </c>
      <c r="H56" s="5"/>
      <c r="I56" s="22"/>
      <c r="J56" s="23" t="s">
        <v>209</v>
      </c>
      <c r="K56" s="5"/>
      <c r="L56" s="5"/>
      <c r="M56" s="5"/>
      <c r="O56" s="31" t="e">
        <f>SUM(G55*#REF!)</f>
        <v>#REF!</v>
      </c>
    </row>
    <row r="58" spans="1:15">
      <c r="O58" s="32" t="e">
        <f>SUM(O2:O56)</f>
        <v>#REF!</v>
      </c>
    </row>
  </sheetData>
  <autoFilter ref="A1:M24"/>
  <conditionalFormatting sqref="G2:G56">
    <cfRule type="cellIs" dxfId="19" priority="10" operator="lessThan">
      <formula>#REF!</formula>
    </cfRule>
  </conditionalFormatting>
  <conditionalFormatting sqref="G52:G54 G48:G50 G44:G45 G41 G35:G37 G30:G33 G26 G15 G18:G20 G13 G10 G8 G5:G6">
    <cfRule type="cellIs" dxfId="18" priority="9" operator="greaterThan">
      <formula>#REF!</formula>
    </cfRule>
  </conditionalFormatting>
  <conditionalFormatting sqref="G12">
    <cfRule type="cellIs" dxfId="17" priority="6" operator="lessThan">
      <formula>#REF!</formula>
    </cfRule>
    <cfRule type="cellIs" dxfId="16" priority="7" operator="lessThan">
      <formula>#REF!</formula>
    </cfRule>
    <cfRule type="cellIs" dxfId="15" priority="8" operator="greaterThan">
      <formula>#REF!</formula>
    </cfRule>
  </conditionalFormatting>
  <conditionalFormatting sqref="G21">
    <cfRule type="cellIs" dxfId="14" priority="4" operator="lessThan">
      <formula>#REF!</formula>
    </cfRule>
    <cfRule type="cellIs" dxfId="13" priority="5" operator="greaterThan">
      <formula>#REF!</formula>
    </cfRule>
  </conditionalFormatting>
  <conditionalFormatting sqref="G39:G40">
    <cfRule type="cellIs" dxfId="12" priority="2" operator="greaterThan">
      <formula>#REF!</formula>
    </cfRule>
    <cfRule type="cellIs" dxfId="11" priority="3" operator="lessThan">
      <formula>#REF!</formula>
    </cfRule>
  </conditionalFormatting>
  <conditionalFormatting sqref="G56">
    <cfRule type="cellIs" dxfId="10" priority="1" operator="lessThan">
      <formula>#REF!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RFQ SAS-400</vt:lpstr>
      <vt:lpstr>RFQ SAS-400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 Trbojevic</dc:creator>
  <cp:lastModifiedBy>aleksandarn</cp:lastModifiedBy>
  <dcterms:created xsi:type="dcterms:W3CDTF">2014-11-06T16:25:52Z</dcterms:created>
  <dcterms:modified xsi:type="dcterms:W3CDTF">2017-03-21T15:17:35Z</dcterms:modified>
</cp:coreProperties>
</file>