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ale_\Documents\"/>
    </mc:Choice>
  </mc:AlternateContent>
  <xr:revisionPtr revIDLastSave="0" documentId="8_{FA453C42-52C5-46E2-9AB1-718B2B8220F3}" xr6:coauthVersionLast="47" xr6:coauthVersionMax="47" xr10:uidLastSave="{00000000-0000-0000-0000-000000000000}"/>
  <bookViews>
    <workbookView xWindow="-108" yWindow="-108" windowWidth="23256" windowHeight="12456" activeTab="1" xr2:uid="{7D5DB240-3C83-4162-9403-81622C3412EE}"/>
  </bookViews>
  <sheets>
    <sheet name="Practica1" sheetId="1" r:id="rId1"/>
    <sheet name="Practica3" sheetId="2" r:id="rId2"/>
  </sheets>
  <definedNames>
    <definedName name="Practica1">Practica1!$A$1:$H$12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M3" i="2"/>
  <c r="L3" i="2"/>
  <c r="D11" i="2"/>
  <c r="C7" i="2"/>
  <c r="C8" i="2"/>
  <c r="C9" i="2"/>
  <c r="C10" i="2"/>
  <c r="C11" i="2"/>
  <c r="C12" i="2"/>
  <c r="C13" i="2"/>
  <c r="C14" i="2"/>
  <c r="C15" i="2"/>
  <c r="F8" i="1"/>
  <c r="D15" i="2"/>
  <c r="B15" i="2"/>
  <c r="D14" i="2"/>
  <c r="B14" i="2"/>
  <c r="D13" i="2"/>
  <c r="B13" i="2"/>
  <c r="D12" i="2"/>
  <c r="B12" i="2"/>
  <c r="B11" i="2"/>
  <c r="D10" i="2"/>
  <c r="B10" i="2"/>
  <c r="D9" i="2"/>
  <c r="B9" i="2"/>
  <c r="D8" i="2"/>
  <c r="B8" i="2"/>
  <c r="D7" i="2"/>
  <c r="B7" i="2"/>
  <c r="D6" i="2"/>
  <c r="C6" i="2"/>
  <c r="B6" i="2"/>
  <c r="D5" i="2"/>
  <c r="C5" i="2"/>
  <c r="B5" i="2"/>
  <c r="D4" i="2"/>
  <c r="C4" i="2"/>
  <c r="B4" i="2"/>
  <c r="D3" i="2"/>
  <c r="C3" i="2"/>
  <c r="B3" i="2"/>
  <c r="G12" i="1"/>
  <c r="G11" i="1"/>
  <c r="G10" i="1"/>
  <c r="G9" i="1"/>
  <c r="G8" i="1"/>
  <c r="G7" i="1"/>
  <c r="G6" i="1"/>
  <c r="G5" i="1"/>
  <c r="G4" i="1"/>
  <c r="C2" i="1"/>
  <c r="F16" i="1"/>
  <c r="G3" i="1"/>
  <c r="G2" i="1"/>
  <c r="F2" i="1"/>
  <c r="F3" i="1"/>
  <c r="B17" i="1"/>
  <c r="D4" i="1" s="1"/>
  <c r="D3" i="1" l="1"/>
  <c r="D2" i="1"/>
  <c r="C4" i="1"/>
  <c r="E4" i="1"/>
  <c r="E2" i="1"/>
  <c r="E3" i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F4" i="1" l="1"/>
  <c r="F5" i="1"/>
  <c r="F7" i="1"/>
  <c r="F11" i="1"/>
  <c r="F12" i="1"/>
  <c r="F10" i="1"/>
  <c r="F9" i="1"/>
  <c r="F6" i="1"/>
  <c r="C7" i="1"/>
  <c r="C6" i="1"/>
  <c r="C8" i="1"/>
  <c r="C9" i="1"/>
  <c r="C11" i="1"/>
  <c r="C12" i="1"/>
  <c r="C3" i="1"/>
  <c r="C5" i="1"/>
  <c r="C10" i="1"/>
</calcChain>
</file>

<file path=xl/sharedStrings.xml><?xml version="1.0" encoding="utf-8"?>
<sst xmlns="http://schemas.openxmlformats.org/spreadsheetml/2006/main" count="32" uniqueCount="26">
  <si>
    <t>R1</t>
  </si>
  <si>
    <t>R2</t>
  </si>
  <si>
    <t>100Ω</t>
  </si>
  <si>
    <t>Diodo (Si)</t>
  </si>
  <si>
    <t>Diodo (Ge)</t>
  </si>
  <si>
    <t>Fuente (V)</t>
  </si>
  <si>
    <t>Resistencia (Ω)</t>
  </si>
  <si>
    <t>Potenciometro (Ω)</t>
  </si>
  <si>
    <t>Corriente (I)</t>
  </si>
  <si>
    <t>Corriente R2</t>
  </si>
  <si>
    <t>Voltaje R2</t>
  </si>
  <si>
    <t>¿Qué tipo de diodo usaras?</t>
  </si>
  <si>
    <t>Corriente Diodo Simulada</t>
  </si>
  <si>
    <t>Corriente Diodo Real</t>
  </si>
  <si>
    <t>Corriente Diodo Calculo</t>
  </si>
  <si>
    <t>Voltaje fuente</t>
  </si>
  <si>
    <t>3.3v</t>
  </si>
  <si>
    <t>5.1v</t>
  </si>
  <si>
    <t>9v</t>
  </si>
  <si>
    <t>Diodo Zener</t>
  </si>
  <si>
    <t>Rs</t>
  </si>
  <si>
    <t>Ro</t>
  </si>
  <si>
    <t>Volraje Ro</t>
  </si>
  <si>
    <t>Voltaje Ro</t>
  </si>
  <si>
    <t>LM7805</t>
  </si>
  <si>
    <t>LM7812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</si>
</sst>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00"/>
    <numFmt numFmtId="166" formatCode="#,##0.0"/>
    <numFmt numFmtId="167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2">
    <xf numFmtId="0" fontId="0" fillId="0" borderId="0" xfId="0"/>
    <xf numFmtId="2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1" applyFill="1" applyBorder="1" applyAlignment="1">
      <alignment horizontal="center" vertical="center"/>
    </xf>
    <xf numFmtId="0" fontId="1" fillId="3" borderId="12" xfId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3" fontId="0" fillId="0" borderId="5" xfId="0" applyNumberFormat="1" applyBorder="1"/>
    <xf numFmtId="3" fontId="0" fillId="0" borderId="7" xfId="0" applyNumberFormat="1" applyBorder="1"/>
    <xf numFmtId="166" fontId="0" fillId="0" borderId="7" xfId="0" applyNumberFormat="1" applyBorder="1"/>
    <xf numFmtId="166" fontId="0" fillId="0" borderId="10" xfId="0" applyNumberFormat="1" applyBorder="1"/>
    <xf numFmtId="0" fontId="3" fillId="4" borderId="1" xfId="1" applyFont="1" applyFill="1"/>
    <xf numFmtId="0" fontId="0" fillId="0" borderId="0" xfId="0" applyProtection="1">
      <protection locked="0"/>
    </xf>
    <xf numFmtId="3" fontId="0" fillId="0" borderId="4" xfId="0" applyNumberFormat="1" applyBorder="1" applyAlignment="1" applyProtection="1">
      <alignment horizontal="center" vertical="center"/>
      <protection hidden="1"/>
    </xf>
    <xf numFmtId="3" fontId="0" fillId="0" borderId="2" xfId="0" applyNumberFormat="1" applyBorder="1" applyAlignment="1" applyProtection="1">
      <alignment horizontal="center" vertical="center"/>
      <protection hidden="1"/>
    </xf>
    <xf numFmtId="3" fontId="0" fillId="0" borderId="9" xfId="0" applyNumberFormat="1" applyBorder="1" applyAlignment="1" applyProtection="1">
      <alignment horizontal="center" vertical="center"/>
      <protection hidden="1"/>
    </xf>
    <xf numFmtId="165" fontId="0" fillId="0" borderId="7" xfId="0" applyNumberFormat="1" applyBorder="1" applyProtection="1">
      <protection hidden="1"/>
    </xf>
    <xf numFmtId="167" fontId="0" fillId="0" borderId="4" xfId="0" applyNumberFormat="1" applyBorder="1" applyAlignment="1" applyProtection="1">
      <alignment horizontal="center" vertical="center"/>
      <protection hidden="1"/>
    </xf>
    <xf numFmtId="167" fontId="0" fillId="0" borderId="5" xfId="0" applyNumberFormat="1" applyBorder="1" applyAlignment="1" applyProtection="1">
      <alignment horizontal="center" vertical="center"/>
      <protection hidden="1"/>
    </xf>
    <xf numFmtId="167" fontId="0" fillId="0" borderId="2" xfId="0" applyNumberFormat="1" applyBorder="1" applyAlignment="1" applyProtection="1">
      <alignment horizontal="center" vertical="center"/>
      <protection hidden="1"/>
    </xf>
    <xf numFmtId="167" fontId="0" fillId="0" borderId="9" xfId="0" applyNumberFormat="1" applyBorder="1" applyAlignment="1" applyProtection="1">
      <alignment horizontal="center" vertical="center"/>
      <protection hidden="1"/>
    </xf>
    <xf numFmtId="0" fontId="1" fillId="3" borderId="13" xfId="1" applyFill="1" applyBorder="1" applyAlignment="1">
      <alignment horizontal="center" vertical="center" wrapText="1"/>
    </xf>
    <xf numFmtId="167" fontId="0" fillId="0" borderId="7" xfId="0" applyNumberFormat="1" applyBorder="1" applyAlignment="1" applyProtection="1">
      <alignment horizontal="center" vertical="center"/>
      <protection hidden="1"/>
    </xf>
    <xf numFmtId="167" fontId="0" fillId="0" borderId="10" xfId="0" applyNumberForma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3" fillId="6" borderId="14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6" borderId="15" xfId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4" xfId="0" applyNumberFormat="1" applyBorder="1" applyAlignment="1" applyProtection="1">
      <alignment horizontal="center" vertical="center"/>
      <protection hidden="1"/>
    </xf>
    <xf numFmtId="2" fontId="0" fillId="0" borderId="5" xfId="0" applyNumberFormat="1" applyBorder="1" applyAlignment="1" applyProtection="1">
      <alignment horizontal="center" vertical="center"/>
      <protection hidden="1"/>
    </xf>
    <xf numFmtId="2" fontId="0" fillId="0" borderId="2" xfId="0" applyNumberFormat="1" applyBorder="1" applyAlignment="1" applyProtection="1">
      <alignment horizontal="center" vertical="center"/>
      <protection hidden="1"/>
    </xf>
    <xf numFmtId="2" fontId="0" fillId="0" borderId="7" xfId="0" applyNumberFormat="1" applyBorder="1" applyAlignment="1" applyProtection="1">
      <alignment horizontal="center" vertical="center"/>
      <protection hidden="1"/>
    </xf>
    <xf numFmtId="2" fontId="0" fillId="0" borderId="9" xfId="0" applyNumberFormat="1" applyBorder="1" applyAlignment="1" applyProtection="1">
      <alignment horizontal="center" vertical="center"/>
      <protection hidden="1"/>
    </xf>
    <xf numFmtId="2" fontId="0" fillId="0" borderId="10" xfId="0" applyNumberFormat="1" applyBorder="1" applyAlignment="1" applyProtection="1">
      <alignment horizontal="center" vertical="center"/>
      <protection hidden="1"/>
    </xf>
    <xf numFmtId="0" fontId="4" fillId="0" borderId="6" xfId="0" applyFont="1" applyBorder="1" applyAlignment="1">
      <alignment horizontal="center" vertical="center"/>
    </xf>
    <xf numFmtId="0" fontId="4" fillId="0" borderId="0" xfId="0" applyFont="1"/>
    <xf numFmtId="0" fontId="1" fillId="5" borderId="1" xfId="1" applyFill="1" applyAlignment="1">
      <alignment horizontal="center"/>
    </xf>
    <xf numFmtId="0" fontId="3" fillId="6" borderId="1" xfId="1" applyFont="1" applyFill="1" applyAlignment="1">
      <alignment horizontal="center" vertical="center"/>
    </xf>
    <xf numFmtId="0" fontId="3" fillId="6" borderId="16" xfId="1" applyFont="1" applyFill="1" applyBorder="1" applyAlignment="1">
      <alignment horizontal="center" vertical="center"/>
    </xf>
    <xf numFmtId="0" fontId="3" fillId="6" borderId="17" xfId="1" applyFont="1" applyFill="1" applyBorder="1" applyAlignment="1">
      <alignment horizontal="center" vertical="center"/>
    </xf>
    <xf numFmtId="0" fontId="3" fillId="6" borderId="15" xfId="1" applyFont="1" applyFill="1" applyBorder="1" applyAlignment="1">
      <alignment horizontal="center" vertical="center"/>
    </xf>
    <xf numFmtId="0" fontId="3" fillId="6" borderId="18" xfId="1" applyFont="1" applyFill="1" applyBorder="1" applyAlignment="1">
      <alignment horizontal="center" vertical="center"/>
    </xf>
    <xf numFmtId="0" fontId="3" fillId="6" borderId="19" xfId="1" applyFont="1" applyFill="1" applyBorder="1" applyAlignment="1">
      <alignment horizontal="center" vertical="center"/>
    </xf>
    <xf numFmtId="0" fontId="3" fillId="6" borderId="14" xfId="1" applyFont="1" applyFill="1" applyBorder="1" applyAlignment="1">
      <alignment horizontal="center" vertical="center"/>
    </xf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Corriente</a:t>
            </a:r>
            <a:r>
              <a:rPr lang="es-MX" sz="1800" baseline="0"/>
              <a:t> en Diodo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Practica1!$F$1</c:f>
              <c:strCache>
                <c:ptCount val="1"/>
                <c:pt idx="0">
                  <c:v>Corriente Diodo Calculo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Practica1!$F$2:$F$12</c:f>
              <c:numCache>
                <c:formatCode>0.0000000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1.2376237623762376E-4</c:v>
                </c:pt>
                <c:pt idx="3">
                  <c:v>2.4752475247524753E-4</c:v>
                </c:pt>
                <c:pt idx="4">
                  <c:v>3.0940594059405941E-4</c:v>
                </c:pt>
                <c:pt idx="5">
                  <c:v>3.4653465346534652E-4</c:v>
                </c:pt>
                <c:pt idx="6">
                  <c:v>3.7128712871287129E-4</c:v>
                </c:pt>
                <c:pt idx="7">
                  <c:v>3.8896746817538896E-4</c:v>
                </c:pt>
                <c:pt idx="8">
                  <c:v>4.0222772277227726E-4</c:v>
                </c:pt>
                <c:pt idx="9">
                  <c:v>4.1254125412541255E-4</c:v>
                </c:pt>
                <c:pt idx="10">
                  <c:v>4.2079207920792079E-4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5-465E-8395-43D067A504FE}"/>
            </c:ext>
          </c:extLst>
        </c:ser>
        <c:ser>
          <c:idx val="7"/>
          <c:order val="7"/>
          <c:tx>
            <c:strRef>
              <c:f>Practica1!$G$1</c:f>
              <c:strCache>
                <c:ptCount val="1"/>
                <c:pt idx="0">
                  <c:v>Corriente Diodo Simulada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Practica1!$G$2:$G$12</c:f>
              <c:numCache>
                <c:formatCode>0.0000000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0</c:v>
                </c:pt>
                <c:pt idx="4">
                  <c:v>1.7000000000000001E-4</c:v>
                </c:pt>
                <c:pt idx="5">
                  <c:v>2.9E-4</c:v>
                </c:pt>
                <c:pt idx="6">
                  <c:v>3.1500000000000001E-4</c:v>
                </c:pt>
                <c:pt idx="7">
                  <c:v>3.8000000000000002E-4</c:v>
                </c:pt>
                <c:pt idx="8">
                  <c:v>4.44E-4</c:v>
                </c:pt>
                <c:pt idx="9">
                  <c:v>4.8500000000000003E-4</c:v>
                </c:pt>
                <c:pt idx="10">
                  <c:v>6.0599999999999998E-4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85-465E-8395-43D067A50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142831"/>
        <c:axId val="19958007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Practica1!$A$1</c15:sqref>
                        </c15:formulaRef>
                      </c:ext>
                    </c:extLst>
                    <c:strCache>
                      <c:ptCount val="1"/>
                      <c:pt idx="0">
                        <c:v>Voltaje R2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</a:ln>
                  <a:effectLst>
                    <a:glow rad="139700">
                      <a:schemeClr val="accent6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Practica1!$A$2:$A$12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0.8</c:v>
                      </c:pt>
                      <c:pt idx="5">
                        <c:v>1</c:v>
                      </c:pt>
                      <c:pt idx="6">
                        <c:v>1.2</c:v>
                      </c:pt>
                      <c:pt idx="7">
                        <c:v>1.4</c:v>
                      </c:pt>
                      <c:pt idx="8">
                        <c:v>1.6</c:v>
                      </c:pt>
                      <c:pt idx="9">
                        <c:v>1.8</c:v>
                      </c:pt>
                      <c:pt idx="10">
                        <c:v>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Practica1!$A$2:$A$12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0.8</c:v>
                      </c:pt>
                      <c:pt idx="5">
                        <c:v>1</c:v>
                      </c:pt>
                      <c:pt idx="6">
                        <c:v>1.2</c:v>
                      </c:pt>
                      <c:pt idx="7">
                        <c:v>1.4</c:v>
                      </c:pt>
                      <c:pt idx="8">
                        <c:v>1.6</c:v>
                      </c:pt>
                      <c:pt idx="9">
                        <c:v>1.8</c:v>
                      </c:pt>
                      <c:pt idx="10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F64-4988-8465-51C3A75A5D3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Practica1!$B$1</c15:sqref>
                        </c15:formulaRef>
                      </c:ext>
                    </c:extLst>
                    <c:strCache>
                      <c:ptCount val="1"/>
                      <c:pt idx="0">
                        <c:v>100Ω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Practica1!$A$2:$A$12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0.8</c:v>
                      </c:pt>
                      <c:pt idx="5">
                        <c:v>1</c:v>
                      </c:pt>
                      <c:pt idx="6">
                        <c:v>1.2</c:v>
                      </c:pt>
                      <c:pt idx="7">
                        <c:v>1.4</c:v>
                      </c:pt>
                      <c:pt idx="8">
                        <c:v>1.6</c:v>
                      </c:pt>
                      <c:pt idx="9">
                        <c:v>1.8</c:v>
                      </c:pt>
                      <c:pt idx="10">
                        <c:v>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Practica1!$B$2:$B$12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F64-4988-8465-51C3A75A5D3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Practica1!$C$1</c15:sqref>
                        </c15:formulaRef>
                      </c:ext>
                    </c:extLst>
                    <c:strCache>
                      <c:ptCount val="1"/>
                      <c:pt idx="0">
                        <c:v>R1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Practica1!$A$2:$A$12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0.8</c:v>
                      </c:pt>
                      <c:pt idx="5">
                        <c:v>1</c:v>
                      </c:pt>
                      <c:pt idx="6">
                        <c:v>1.2</c:v>
                      </c:pt>
                      <c:pt idx="7">
                        <c:v>1.4</c:v>
                      </c:pt>
                      <c:pt idx="8">
                        <c:v>1.6</c:v>
                      </c:pt>
                      <c:pt idx="9">
                        <c:v>1.8</c:v>
                      </c:pt>
                      <c:pt idx="10">
                        <c:v>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Practica1!$C$2:$C$12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10000</c:v>
                      </c:pt>
                      <c:pt idx="1">
                        <c:v>9596</c:v>
                      </c:pt>
                      <c:pt idx="2">
                        <c:v>9192</c:v>
                      </c:pt>
                      <c:pt idx="3">
                        <c:v>8788</c:v>
                      </c:pt>
                      <c:pt idx="4">
                        <c:v>8384</c:v>
                      </c:pt>
                      <c:pt idx="5">
                        <c:v>7980</c:v>
                      </c:pt>
                      <c:pt idx="6">
                        <c:v>7576</c:v>
                      </c:pt>
                      <c:pt idx="7">
                        <c:v>7172</c:v>
                      </c:pt>
                      <c:pt idx="8">
                        <c:v>6768</c:v>
                      </c:pt>
                      <c:pt idx="9">
                        <c:v>6364</c:v>
                      </c:pt>
                      <c:pt idx="10">
                        <c:v>5960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F64-4988-8465-51C3A75A5D3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Practica1!$D$1</c15:sqref>
                        </c15:formulaRef>
                      </c:ext>
                    </c:extLst>
                    <c:strCache>
                      <c:ptCount val="1"/>
                      <c:pt idx="0">
                        <c:v>R2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</a:ln>
                  <a:effectLst>
                    <a:glow rad="139700">
                      <a:schemeClr val="accent6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Practica1!$A$2:$A$12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0.8</c:v>
                      </c:pt>
                      <c:pt idx="5">
                        <c:v>1</c:v>
                      </c:pt>
                      <c:pt idx="6">
                        <c:v>1.2</c:v>
                      </c:pt>
                      <c:pt idx="7">
                        <c:v>1.4</c:v>
                      </c:pt>
                      <c:pt idx="8">
                        <c:v>1.6</c:v>
                      </c:pt>
                      <c:pt idx="9">
                        <c:v>1.8</c:v>
                      </c:pt>
                      <c:pt idx="10">
                        <c:v>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Practica1!$D$2:$D$12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0</c:v>
                      </c:pt>
                      <c:pt idx="1">
                        <c:v>404</c:v>
                      </c:pt>
                      <c:pt idx="2">
                        <c:v>808</c:v>
                      </c:pt>
                      <c:pt idx="3">
                        <c:v>1212</c:v>
                      </c:pt>
                      <c:pt idx="4">
                        <c:v>1616</c:v>
                      </c:pt>
                      <c:pt idx="5">
                        <c:v>2020</c:v>
                      </c:pt>
                      <c:pt idx="6">
                        <c:v>2424</c:v>
                      </c:pt>
                      <c:pt idx="7">
                        <c:v>2828</c:v>
                      </c:pt>
                      <c:pt idx="8">
                        <c:v>3232</c:v>
                      </c:pt>
                      <c:pt idx="9">
                        <c:v>3636</c:v>
                      </c:pt>
                      <c:pt idx="10">
                        <c:v>4040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64-4988-8465-51C3A75A5D3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Practica1!$E$1</c15:sqref>
                        </c15:formulaRef>
                      </c:ext>
                    </c:extLst>
                    <c:strCache>
                      <c:ptCount val="1"/>
                      <c:pt idx="0">
                        <c:v>Corriente R2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</a:ln>
                  <a:effectLst>
                    <a:glow rad="139700">
                      <a:schemeClr val="accent5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Practica1!$A$2:$A$12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0.8</c:v>
                      </c:pt>
                      <c:pt idx="5">
                        <c:v>1</c:v>
                      </c:pt>
                      <c:pt idx="6">
                        <c:v>1.2</c:v>
                      </c:pt>
                      <c:pt idx="7">
                        <c:v>1.4</c:v>
                      </c:pt>
                      <c:pt idx="8">
                        <c:v>1.6</c:v>
                      </c:pt>
                      <c:pt idx="9">
                        <c:v>1.8</c:v>
                      </c:pt>
                      <c:pt idx="10">
                        <c:v>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Practica1!$E$2:$E$12</c15:sqref>
                        </c15:formulaRef>
                      </c:ext>
                    </c:extLst>
                    <c:numCache>
                      <c:formatCode>0.0000000</c:formatCode>
                      <c:ptCount val="11"/>
                      <c:pt idx="0">
                        <c:v>4.9504950495049506E-4</c:v>
                      </c:pt>
                      <c:pt idx="1">
                        <c:v>4.9504950495049506E-4</c:v>
                      </c:pt>
                      <c:pt idx="2">
                        <c:v>3.7128712871287129E-4</c:v>
                      </c:pt>
                      <c:pt idx="3">
                        <c:v>2.4752475247524753E-4</c:v>
                      </c:pt>
                      <c:pt idx="4">
                        <c:v>1.8564356435643565E-4</c:v>
                      </c:pt>
                      <c:pt idx="5">
                        <c:v>1.4851485148514851E-4</c:v>
                      </c:pt>
                      <c:pt idx="6">
                        <c:v>1.2376237623762376E-4</c:v>
                      </c:pt>
                      <c:pt idx="7">
                        <c:v>1.0608203677510608E-4</c:v>
                      </c:pt>
                      <c:pt idx="8">
                        <c:v>9.2821782178217823E-5</c:v>
                      </c:pt>
                      <c:pt idx="9">
                        <c:v>8.2508250825082509E-5</c:v>
                      </c:pt>
                      <c:pt idx="10">
                        <c:v>7.4257425742574256E-5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F64-4988-8465-51C3A75A5D3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Practica1!$H$1</c15:sqref>
                        </c15:formulaRef>
                      </c:ext>
                    </c:extLst>
                    <c:strCache>
                      <c:ptCount val="1"/>
                      <c:pt idx="0">
                        <c:v>Corriente Diodo Real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</a:ln>
                  <a:effectLst>
                    <a:glow rad="139700">
                      <a:schemeClr val="accent4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Practica1!$A$2:$A$12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0.8</c:v>
                      </c:pt>
                      <c:pt idx="5">
                        <c:v>1</c:v>
                      </c:pt>
                      <c:pt idx="6">
                        <c:v>1.2</c:v>
                      </c:pt>
                      <c:pt idx="7">
                        <c:v>1.4</c:v>
                      </c:pt>
                      <c:pt idx="8">
                        <c:v>1.6</c:v>
                      </c:pt>
                      <c:pt idx="9">
                        <c:v>1.8</c:v>
                      </c:pt>
                      <c:pt idx="10">
                        <c:v>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Practica1!$H$2:$H$12</c15:sqref>
                        </c15:formulaRef>
                      </c:ext>
                    </c:extLst>
                    <c:numCache>
                      <c:formatCode>0.0000000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F64-4988-8465-51C3A75A5D39}"/>
                  </c:ext>
                </c:extLst>
              </c15:ser>
            </c15:filteredLineSeries>
          </c:ext>
        </c:extLst>
      </c:lineChart>
      <c:catAx>
        <c:axId val="18521428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/>
                  <a:t>Voltios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5800735"/>
        <c:crosses val="autoZero"/>
        <c:auto val="1"/>
        <c:lblAlgn val="ctr"/>
        <c:lblOffset val="100"/>
        <c:noMultiLvlLbl val="0"/>
      </c:catAx>
      <c:valAx>
        <c:axId val="1995800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/>
                  <a:t>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214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0</xdr:row>
      <xdr:rowOff>290511</xdr:rowOff>
    </xdr:from>
    <xdr:to>
      <xdr:col>21</xdr:col>
      <xdr:colOff>314325</xdr:colOff>
      <xdr:row>25</xdr:row>
      <xdr:rowOff>57149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FC5813-17F1-09CE-5CD6-CCBE759D3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3C47D-4F02-41B1-9531-90DCE3FF2704}">
  <dimension ref="A1:H20"/>
  <sheetViews>
    <sheetView workbookViewId="0">
      <selection activeCell="G7" sqref="G7"/>
    </sheetView>
  </sheetViews>
  <sheetFormatPr baseColWidth="10" defaultRowHeight="14.4" x14ac:dyDescent="0.3"/>
  <cols>
    <col min="1" max="1" width="17.6640625" bestFit="1" customWidth="1"/>
    <col min="2" max="2" width="10.5546875" bestFit="1" customWidth="1"/>
    <col min="3" max="3" width="6.5546875" bestFit="1" customWidth="1"/>
    <col min="4" max="4" width="5.5546875" bestFit="1" customWidth="1"/>
    <col min="5" max="5" width="12" bestFit="1" customWidth="1"/>
    <col min="6" max="6" width="15.109375" bestFit="1" customWidth="1"/>
    <col min="7" max="7" width="14.88671875" customWidth="1"/>
    <col min="8" max="8" width="15.44140625" bestFit="1" customWidth="1"/>
    <col min="9" max="9" width="12" bestFit="1" customWidth="1"/>
    <col min="10" max="10" width="15.109375" bestFit="1" customWidth="1"/>
    <col min="11" max="11" width="11.88671875" customWidth="1"/>
    <col min="12" max="13" width="11" bestFit="1" customWidth="1"/>
    <col min="14" max="20" width="12" bestFit="1" customWidth="1"/>
    <col min="21" max="21" width="12.5546875" bestFit="1" customWidth="1"/>
  </cols>
  <sheetData>
    <row r="1" spans="1:8" ht="29.4" thickBot="1" x14ac:dyDescent="0.35">
      <c r="A1" s="5" t="s">
        <v>10</v>
      </c>
      <c r="B1" s="6" t="s">
        <v>2</v>
      </c>
      <c r="C1" s="6" t="s">
        <v>0</v>
      </c>
      <c r="D1" s="6" t="s">
        <v>1</v>
      </c>
      <c r="E1" s="6" t="s">
        <v>9</v>
      </c>
      <c r="F1" s="24" t="s">
        <v>14</v>
      </c>
      <c r="G1" s="24" t="s">
        <v>12</v>
      </c>
      <c r="H1" s="24" t="s">
        <v>13</v>
      </c>
    </row>
    <row r="2" spans="1:8" x14ac:dyDescent="0.3">
      <c r="A2" s="7">
        <v>0</v>
      </c>
      <c r="B2" s="3">
        <v>100</v>
      </c>
      <c r="C2" s="16">
        <f>$B$16-D2</f>
        <v>10000</v>
      </c>
      <c r="D2" s="16">
        <f t="shared" ref="D2:D12" si="0">A2/$B$17</f>
        <v>0</v>
      </c>
      <c r="E2" s="20">
        <f>IF(A2&gt;=$B$18,$B$18/D2,$B$14/(B2+C2))</f>
        <v>4.9504950495049506E-4</v>
      </c>
      <c r="F2" s="20">
        <f>IF($A2&gt;=IF($E$16="Diodo (Si)",$B$18,$B$19),$B$17-$E2,0)</f>
        <v>0</v>
      </c>
      <c r="G2" s="20">
        <f>IF($E$16="Diodo (Si)",0,0)</f>
        <v>0</v>
      </c>
      <c r="H2" s="21">
        <v>0</v>
      </c>
    </row>
    <row r="3" spans="1:8" x14ac:dyDescent="0.3">
      <c r="A3" s="8">
        <v>0.2</v>
      </c>
      <c r="B3" s="2">
        <v>100</v>
      </c>
      <c r="C3" s="17">
        <f t="shared" ref="C3:C12" si="1">$B$16-D3</f>
        <v>9596</v>
      </c>
      <c r="D3" s="17">
        <f t="shared" si="0"/>
        <v>404</v>
      </c>
      <c r="E3" s="22">
        <f t="shared" ref="E3:E12" si="2">IF(A3&gt;=IF($E$16="Diodo (Si)",$B$18,$B$19),IF($E$16="Diodo (Si)",$B$18,$B$19)/D3,A3/D3)</f>
        <v>4.9504950495049506E-4</v>
      </c>
      <c r="F3" s="22">
        <f t="shared" ref="F3:F12" si="3">IF($A3&gt;=IF($E$16="Diodo (Si)",$B$18,$B$19),$B$17-$E3,0)</f>
        <v>0</v>
      </c>
      <c r="G3" s="22">
        <f>IF($E$16="Diodo (Si)",0,0)</f>
        <v>0</v>
      </c>
      <c r="H3" s="25">
        <v>0</v>
      </c>
    </row>
    <row r="4" spans="1:8" x14ac:dyDescent="0.3">
      <c r="A4" s="8">
        <v>0.4</v>
      </c>
      <c r="B4" s="2">
        <v>100</v>
      </c>
      <c r="C4" s="17">
        <f t="shared" si="1"/>
        <v>9192</v>
      </c>
      <c r="D4" s="17">
        <f t="shared" si="0"/>
        <v>808</v>
      </c>
      <c r="E4" s="22">
        <f t="shared" si="2"/>
        <v>3.7128712871287129E-4</v>
      </c>
      <c r="F4" s="22">
        <f t="shared" si="3"/>
        <v>1.2376237623762376E-4</v>
      </c>
      <c r="G4" s="22">
        <f>IF($E$16="Diodo (Si)",0.000001,0.000001)</f>
        <v>9.9999999999999995E-7</v>
      </c>
      <c r="H4" s="25">
        <v>0</v>
      </c>
    </row>
    <row r="5" spans="1:8" x14ac:dyDescent="0.3">
      <c r="A5" s="8">
        <v>0.6</v>
      </c>
      <c r="B5" s="2">
        <v>100</v>
      </c>
      <c r="C5" s="17">
        <f t="shared" si="1"/>
        <v>8788</v>
      </c>
      <c r="D5" s="17">
        <f t="shared" si="0"/>
        <v>1212</v>
      </c>
      <c r="E5" s="22">
        <f t="shared" si="2"/>
        <v>2.4752475247524753E-4</v>
      </c>
      <c r="F5" s="22">
        <f t="shared" si="3"/>
        <v>2.4752475247524753E-4</v>
      </c>
      <c r="G5" s="22">
        <f>IF($E$16="Diodo (Si)",0.000097,0)</f>
        <v>0</v>
      </c>
      <c r="H5" s="25">
        <v>0</v>
      </c>
    </row>
    <row r="6" spans="1:8" x14ac:dyDescent="0.3">
      <c r="A6" s="8">
        <v>0.8</v>
      </c>
      <c r="B6" s="2">
        <v>100</v>
      </c>
      <c r="C6" s="17">
        <f t="shared" si="1"/>
        <v>8384</v>
      </c>
      <c r="D6" s="17">
        <f t="shared" si="0"/>
        <v>1616</v>
      </c>
      <c r="E6" s="22">
        <f t="shared" si="2"/>
        <v>1.8564356435643565E-4</v>
      </c>
      <c r="F6" s="22">
        <f t="shared" si="3"/>
        <v>3.0940594059405941E-4</v>
      </c>
      <c r="G6" s="22">
        <f>IF($E$16="Diodo (Si)",0.00018,0.00017)</f>
        <v>1.7000000000000001E-4</v>
      </c>
      <c r="H6" s="25">
        <v>0</v>
      </c>
    </row>
    <row r="7" spans="1:8" x14ac:dyDescent="0.3">
      <c r="A7" s="8">
        <v>1</v>
      </c>
      <c r="B7" s="2">
        <v>100</v>
      </c>
      <c r="C7" s="17">
        <f t="shared" si="1"/>
        <v>7980</v>
      </c>
      <c r="D7" s="17">
        <f t="shared" si="0"/>
        <v>2020</v>
      </c>
      <c r="E7" s="22">
        <f t="shared" si="2"/>
        <v>1.4851485148514851E-4</v>
      </c>
      <c r="F7" s="22">
        <f t="shared" si="3"/>
        <v>3.4653465346534652E-4</v>
      </c>
      <c r="G7" s="22">
        <f>IF($E$16="Diodo (Si)",0.000259,0.00029)</f>
        <v>2.9E-4</v>
      </c>
      <c r="H7" s="25">
        <v>0</v>
      </c>
    </row>
    <row r="8" spans="1:8" x14ac:dyDescent="0.3">
      <c r="A8" s="8">
        <v>1.2</v>
      </c>
      <c r="B8" s="2">
        <v>100</v>
      </c>
      <c r="C8" s="17">
        <f t="shared" si="1"/>
        <v>7576</v>
      </c>
      <c r="D8" s="17">
        <f t="shared" si="0"/>
        <v>2424</v>
      </c>
      <c r="E8" s="22">
        <f t="shared" si="2"/>
        <v>1.2376237623762376E-4</v>
      </c>
      <c r="F8" s="22">
        <f t="shared" si="3"/>
        <v>3.7128712871287129E-4</v>
      </c>
      <c r="G8" s="22">
        <f>IF($E$16="Diodo (Si)",0.00031,0.000315)</f>
        <v>3.1500000000000001E-4</v>
      </c>
      <c r="H8" s="25">
        <v>0</v>
      </c>
    </row>
    <row r="9" spans="1:8" x14ac:dyDescent="0.3">
      <c r="A9" s="8">
        <v>1.4</v>
      </c>
      <c r="B9" s="2">
        <v>100</v>
      </c>
      <c r="C9" s="17">
        <f t="shared" si="1"/>
        <v>7172</v>
      </c>
      <c r="D9" s="17">
        <f t="shared" si="0"/>
        <v>2828</v>
      </c>
      <c r="E9" s="22">
        <f t="shared" si="2"/>
        <v>1.0608203677510608E-4</v>
      </c>
      <c r="F9" s="22">
        <f t="shared" si="3"/>
        <v>3.8896746817538896E-4</v>
      </c>
      <c r="G9" s="22">
        <f>IF($E$16="Diodo (Si)",0.000409,0.00038)</f>
        <v>3.8000000000000002E-4</v>
      </c>
      <c r="H9" s="25">
        <v>0</v>
      </c>
    </row>
    <row r="10" spans="1:8" x14ac:dyDescent="0.3">
      <c r="A10" s="8">
        <v>1.6</v>
      </c>
      <c r="B10" s="2">
        <v>100</v>
      </c>
      <c r="C10" s="17">
        <f t="shared" si="1"/>
        <v>6768</v>
      </c>
      <c r="D10" s="17">
        <f t="shared" si="0"/>
        <v>3232</v>
      </c>
      <c r="E10" s="22">
        <f t="shared" si="2"/>
        <v>9.2821782178217823E-5</v>
      </c>
      <c r="F10" s="22">
        <f t="shared" si="3"/>
        <v>4.0222772277227726E-4</v>
      </c>
      <c r="G10" s="22">
        <f>IF($E$16="Diodo (Si)",0.000421,0.000444)</f>
        <v>4.44E-4</v>
      </c>
      <c r="H10" s="25">
        <v>0</v>
      </c>
    </row>
    <row r="11" spans="1:8" x14ac:dyDescent="0.3">
      <c r="A11" s="8">
        <v>1.8</v>
      </c>
      <c r="B11" s="2">
        <v>100</v>
      </c>
      <c r="C11" s="17">
        <f t="shared" si="1"/>
        <v>6364</v>
      </c>
      <c r="D11" s="17">
        <f t="shared" si="0"/>
        <v>3636</v>
      </c>
      <c r="E11" s="22">
        <f t="shared" si="2"/>
        <v>8.2508250825082509E-5</v>
      </c>
      <c r="F11" s="22">
        <f t="shared" si="3"/>
        <v>4.1254125412541255E-4</v>
      </c>
      <c r="G11" s="22">
        <f>IF($E$16="Diodo (Si)",0.000457,0.000485)</f>
        <v>4.8500000000000003E-4</v>
      </c>
      <c r="H11" s="25">
        <v>0</v>
      </c>
    </row>
    <row r="12" spans="1:8" ht="15" thickBot="1" x14ac:dyDescent="0.35">
      <c r="A12" s="9">
        <v>2</v>
      </c>
      <c r="B12" s="4">
        <v>100</v>
      </c>
      <c r="C12" s="18">
        <f t="shared" si="1"/>
        <v>5960</v>
      </c>
      <c r="D12" s="18">
        <f t="shared" si="0"/>
        <v>4040</v>
      </c>
      <c r="E12" s="23">
        <f t="shared" si="2"/>
        <v>7.4257425742574256E-5</v>
      </c>
      <c r="F12" s="23">
        <f t="shared" si="3"/>
        <v>4.2079207920792079E-4</v>
      </c>
      <c r="G12" s="23">
        <f>IF($E$16="Diodo (Si)",0.000583,0.000606)</f>
        <v>6.0599999999999998E-4</v>
      </c>
      <c r="H12" s="26">
        <v>0</v>
      </c>
    </row>
    <row r="13" spans="1:8" ht="15" thickBot="1" x14ac:dyDescent="0.35">
      <c r="E13" s="1"/>
    </row>
    <row r="14" spans="1:8" ht="15.6" thickTop="1" thickBot="1" x14ac:dyDescent="0.35">
      <c r="A14" s="14" t="s">
        <v>5</v>
      </c>
      <c r="B14" s="10">
        <v>5</v>
      </c>
    </row>
    <row r="15" spans="1:8" ht="15.6" thickTop="1" thickBot="1" x14ac:dyDescent="0.35">
      <c r="A15" s="14" t="s">
        <v>6</v>
      </c>
      <c r="B15" s="11">
        <v>100</v>
      </c>
      <c r="E15" s="44" t="s">
        <v>11</v>
      </c>
      <c r="F15" s="44"/>
    </row>
    <row r="16" spans="1:8" ht="15.6" thickTop="1" thickBot="1" x14ac:dyDescent="0.35">
      <c r="A16" s="14" t="s">
        <v>7</v>
      </c>
      <c r="B16" s="11">
        <v>10000</v>
      </c>
      <c r="E16" s="15" t="s">
        <v>4</v>
      </c>
      <c r="F16" s="27" t="str">
        <f>IF($E$16="Diodo (Si)","1N4148","1N4003")</f>
        <v>1N4003</v>
      </c>
    </row>
    <row r="17" spans="1:2" ht="15.6" thickTop="1" thickBot="1" x14ac:dyDescent="0.35">
      <c r="A17" s="14" t="s">
        <v>8</v>
      </c>
      <c r="B17" s="19">
        <f>B14/(B15+B16)</f>
        <v>4.9504950495049506E-4</v>
      </c>
    </row>
    <row r="18" spans="1:2" ht="15.6" thickTop="1" thickBot="1" x14ac:dyDescent="0.35">
      <c r="A18" s="14" t="s">
        <v>3</v>
      </c>
      <c r="B18" s="12">
        <v>0.7</v>
      </c>
    </row>
    <row r="19" spans="1:2" ht="15.6" thickTop="1" thickBot="1" x14ac:dyDescent="0.35">
      <c r="A19" s="14" t="s">
        <v>4</v>
      </c>
      <c r="B19" s="13">
        <v>0.3</v>
      </c>
    </row>
    <row r="20" spans="1:2" ht="15" thickTop="1" x14ac:dyDescent="0.3"/>
  </sheetData>
  <sheetProtection algorithmName="SHA-512" hashValue="tIqVf+EgBlXWwBP3FA5LyrVt/kWG1o29HYRQXTM9yfZFYcjf1bjWnGBGu19VfBG5g/tlwn2cKdveIV4Oyng1zg==" saltValue="xN6e6/csc5po97qzzIV9fA==" spinCount="100000" sheet="1" objects="1" scenarios="1"/>
  <mergeCells count="1">
    <mergeCell ref="E15:F15"/>
  </mergeCells>
  <phoneticPr fontId="2" type="noConversion"/>
  <dataValidations count="1">
    <dataValidation type="list" allowBlank="1" showInputMessage="1" showErrorMessage="1" sqref="E16" xr:uid="{FB8BCADD-A51D-4D49-89A5-EC46AC70C198}">
      <formula1>$A$18:$A$19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A5DB1-3821-4BEE-B5BD-78FC20E73012}">
  <dimension ref="A1:T16"/>
  <sheetViews>
    <sheetView tabSelected="1" zoomScale="130" zoomScaleNormal="130" workbookViewId="0">
      <selection activeCell="L16" sqref="L16"/>
    </sheetView>
  </sheetViews>
  <sheetFormatPr baseColWidth="10" defaultRowHeight="14.4" x14ac:dyDescent="0.3"/>
  <cols>
    <col min="1" max="1" width="13.88671875" bestFit="1" customWidth="1"/>
    <col min="2" max="4" width="4.5546875" bestFit="1" customWidth="1"/>
    <col min="6" max="6" width="11.88671875" bestFit="1" customWidth="1"/>
    <col min="7" max="8" width="4" bestFit="1" customWidth="1"/>
    <col min="9" max="9" width="3" bestFit="1" customWidth="1"/>
    <col min="11" max="11" width="13.88671875" bestFit="1" customWidth="1"/>
    <col min="15" max="15" width="13.88671875" bestFit="1" customWidth="1"/>
    <col min="16" max="17" width="7.6640625" bestFit="1" customWidth="1"/>
    <col min="19" max="19" width="11.88671875" bestFit="1" customWidth="1"/>
  </cols>
  <sheetData>
    <row r="1" spans="1:20" ht="15.6" thickTop="1" thickBot="1" x14ac:dyDescent="0.35">
      <c r="A1" s="46" t="s">
        <v>15</v>
      </c>
      <c r="B1" s="48" t="s">
        <v>22</v>
      </c>
      <c r="C1" s="49"/>
      <c r="D1" s="50"/>
      <c r="K1" s="45" t="s">
        <v>15</v>
      </c>
      <c r="L1" s="45" t="s">
        <v>23</v>
      </c>
      <c r="M1" s="45"/>
      <c r="O1" s="45" t="s">
        <v>15</v>
      </c>
      <c r="P1" s="45" t="s">
        <v>23</v>
      </c>
      <c r="Q1" s="45"/>
    </row>
    <row r="2" spans="1:20" ht="15.6" thickTop="1" thickBot="1" x14ac:dyDescent="0.35">
      <c r="A2" s="47"/>
      <c r="B2" s="28" t="s">
        <v>16</v>
      </c>
      <c r="C2" s="28" t="s">
        <v>17</v>
      </c>
      <c r="D2" s="28" t="s">
        <v>18</v>
      </c>
      <c r="K2" s="51"/>
      <c r="L2" s="28" t="s">
        <v>24</v>
      </c>
      <c r="M2" s="28" t="s">
        <v>25</v>
      </c>
      <c r="O2" s="51"/>
      <c r="P2" s="28" t="s">
        <v>24</v>
      </c>
      <c r="Q2" s="28" t="s">
        <v>25</v>
      </c>
    </row>
    <row r="3" spans="1:20" ht="15.6" thickTop="1" thickBot="1" x14ac:dyDescent="0.35">
      <c r="A3" s="29">
        <v>3</v>
      </c>
      <c r="B3" s="36">
        <f t="shared" ref="B3:B15" si="0">IF(($A3*G$5)/(G$5+G$4)&gt;G$3,G$3,($A3*G$5)/(G$5+G$4))</f>
        <v>0.86086956521739133</v>
      </c>
      <c r="C3" s="36">
        <f t="shared" ref="C3:C15" si="1">IF(($A3*H$5)/(H$5+H$4)&gt;H$3,H$3,($A3*H$5)/(H$5+H$4))</f>
        <v>1.4</v>
      </c>
      <c r="D3" s="37">
        <f t="shared" ref="D3:D15" si="2">IF(($A3*I$5)/(I$5+I$4)&gt;I$3,I$3,($A3*I$5)/(I$5+I$4))</f>
        <v>2.2568807339449539</v>
      </c>
      <c r="F3" s="30" t="s">
        <v>19</v>
      </c>
      <c r="G3" s="29">
        <v>3.3</v>
      </c>
      <c r="H3" s="3">
        <v>5.0999999999999996</v>
      </c>
      <c r="I3" s="31">
        <v>9</v>
      </c>
      <c r="K3" s="29">
        <v>3</v>
      </c>
      <c r="L3" s="36">
        <f>IF($K3&gt;=7,5,0)</f>
        <v>0</v>
      </c>
      <c r="M3" s="37">
        <f>IF($K3&gt;=14.5,12,0)</f>
        <v>0</v>
      </c>
      <c r="O3" s="29">
        <v>3</v>
      </c>
      <c r="P3" s="36">
        <f>IF($O3&lt;=-7,-5,0)</f>
        <v>0</v>
      </c>
      <c r="Q3" s="37">
        <f>IF($O3&lt;=-14.5,-12,0)</f>
        <v>0</v>
      </c>
    </row>
    <row r="4" spans="1:20" ht="15.6" thickTop="1" thickBot="1" x14ac:dyDescent="0.35">
      <c r="A4" s="32">
        <v>4</v>
      </c>
      <c r="B4" s="38">
        <f t="shared" si="0"/>
        <v>1.1478260869565218</v>
      </c>
      <c r="C4" s="38">
        <f t="shared" si="1"/>
        <v>1.8666666666666667</v>
      </c>
      <c r="D4" s="39">
        <f t="shared" si="2"/>
        <v>3.0091743119266057</v>
      </c>
      <c r="F4" s="30" t="s">
        <v>20</v>
      </c>
      <c r="G4" s="32">
        <v>82</v>
      </c>
      <c r="H4" s="2">
        <v>56</v>
      </c>
      <c r="I4" s="33">
        <v>27</v>
      </c>
      <c r="K4" s="32">
        <v>4</v>
      </c>
      <c r="L4" s="38">
        <f t="shared" ref="L4:L16" si="3">IF($K4&gt;=7,5,0)</f>
        <v>0</v>
      </c>
      <c r="M4" s="39">
        <f t="shared" ref="M4:M16" si="4">IF($K4&gt;=14.5,12,0)</f>
        <v>0</v>
      </c>
      <c r="O4" s="32">
        <v>4</v>
      </c>
      <c r="P4" s="38">
        <f t="shared" ref="P4:P16" si="5">IF($O4&lt;=-7,-5,0)</f>
        <v>0</v>
      </c>
      <c r="Q4" s="39">
        <f t="shared" ref="Q4:Q16" si="6">IF($O4&lt;=-14.5,-12,0)</f>
        <v>0</v>
      </c>
    </row>
    <row r="5" spans="1:20" ht="15.6" thickTop="1" thickBot="1" x14ac:dyDescent="0.35">
      <c r="A5" s="32">
        <v>5</v>
      </c>
      <c r="B5" s="38">
        <f t="shared" si="0"/>
        <v>1.4347826086956521</v>
      </c>
      <c r="C5" s="38">
        <f t="shared" si="1"/>
        <v>2.3333333333333335</v>
      </c>
      <c r="D5" s="39">
        <f t="shared" si="2"/>
        <v>3.761467889908257</v>
      </c>
      <c r="F5" s="30" t="s">
        <v>21</v>
      </c>
      <c r="G5" s="34">
        <v>33</v>
      </c>
      <c r="H5" s="4">
        <v>49</v>
      </c>
      <c r="I5" s="35">
        <v>82</v>
      </c>
      <c r="K5" s="32">
        <v>5</v>
      </c>
      <c r="L5" s="38">
        <f t="shared" si="3"/>
        <v>0</v>
      </c>
      <c r="M5" s="39">
        <f t="shared" si="4"/>
        <v>0</v>
      </c>
      <c r="O5" s="32">
        <v>5</v>
      </c>
      <c r="P5" s="38">
        <f t="shared" si="5"/>
        <v>0</v>
      </c>
      <c r="Q5" s="39">
        <f t="shared" si="6"/>
        <v>0</v>
      </c>
    </row>
    <row r="6" spans="1:20" ht="15" thickTop="1" x14ac:dyDescent="0.3">
      <c r="A6" s="32">
        <v>6</v>
      </c>
      <c r="B6" s="38">
        <f t="shared" si="0"/>
        <v>1.7217391304347827</v>
      </c>
      <c r="C6" s="38">
        <f t="shared" si="1"/>
        <v>2.8</v>
      </c>
      <c r="D6" s="39">
        <f t="shared" si="2"/>
        <v>4.5137614678899078</v>
      </c>
      <c r="K6" s="32">
        <v>6</v>
      </c>
      <c r="L6" s="38">
        <f t="shared" si="3"/>
        <v>0</v>
      </c>
      <c r="M6" s="39">
        <f t="shared" si="4"/>
        <v>0</v>
      </c>
      <c r="O6" s="32">
        <v>6</v>
      </c>
      <c r="P6" s="38">
        <f t="shared" si="5"/>
        <v>0</v>
      </c>
      <c r="Q6" s="39">
        <f t="shared" si="6"/>
        <v>0</v>
      </c>
    </row>
    <row r="7" spans="1:20" x14ac:dyDescent="0.3">
      <c r="A7" s="32">
        <v>7</v>
      </c>
      <c r="B7" s="38">
        <f t="shared" si="0"/>
        <v>2.008695652173913</v>
      </c>
      <c r="C7" s="38">
        <f t="shared" si="1"/>
        <v>3.2666666666666666</v>
      </c>
      <c r="D7" s="39">
        <f t="shared" si="2"/>
        <v>5.2660550458715596</v>
      </c>
      <c r="K7" s="32">
        <v>7</v>
      </c>
      <c r="L7" s="38">
        <f t="shared" si="3"/>
        <v>5</v>
      </c>
      <c r="M7" s="39">
        <f t="shared" si="4"/>
        <v>0</v>
      </c>
      <c r="O7" s="32">
        <v>7</v>
      </c>
      <c r="P7" s="38">
        <f t="shared" si="5"/>
        <v>0</v>
      </c>
      <c r="Q7" s="39">
        <f t="shared" si="6"/>
        <v>0</v>
      </c>
    </row>
    <row r="8" spans="1:20" x14ac:dyDescent="0.3">
      <c r="A8" s="32">
        <v>8</v>
      </c>
      <c r="B8" s="38">
        <f t="shared" si="0"/>
        <v>2.2956521739130435</v>
      </c>
      <c r="C8" s="38">
        <f t="shared" si="1"/>
        <v>3.7333333333333334</v>
      </c>
      <c r="D8" s="39">
        <f t="shared" si="2"/>
        <v>6.0183486238532113</v>
      </c>
      <c r="K8" s="32">
        <v>8</v>
      </c>
      <c r="L8" s="38">
        <f t="shared" si="3"/>
        <v>5</v>
      </c>
      <c r="M8" s="39">
        <f t="shared" si="4"/>
        <v>0</v>
      </c>
      <c r="O8" s="32">
        <v>8</v>
      </c>
      <c r="P8" s="38">
        <f t="shared" si="5"/>
        <v>0</v>
      </c>
      <c r="Q8" s="39">
        <f t="shared" si="6"/>
        <v>0</v>
      </c>
      <c r="T8" s="43"/>
    </row>
    <row r="9" spans="1:20" x14ac:dyDescent="0.3">
      <c r="A9" s="32">
        <v>9</v>
      </c>
      <c r="B9" s="38">
        <f t="shared" si="0"/>
        <v>2.5826086956521741</v>
      </c>
      <c r="C9" s="38">
        <f t="shared" si="1"/>
        <v>4.2</v>
      </c>
      <c r="D9" s="39">
        <f t="shared" si="2"/>
        <v>6.7706422018348622</v>
      </c>
      <c r="K9" s="32">
        <v>9</v>
      </c>
      <c r="L9" s="38">
        <f t="shared" si="3"/>
        <v>5</v>
      </c>
      <c r="M9" s="39">
        <f t="shared" si="4"/>
        <v>0</v>
      </c>
      <c r="O9" s="32">
        <v>9</v>
      </c>
      <c r="P9" s="38">
        <f t="shared" si="5"/>
        <v>0</v>
      </c>
      <c r="Q9" s="39">
        <f t="shared" si="6"/>
        <v>0</v>
      </c>
    </row>
    <row r="10" spans="1:20" x14ac:dyDescent="0.3">
      <c r="A10" s="32">
        <v>10</v>
      </c>
      <c r="B10" s="38">
        <f t="shared" si="0"/>
        <v>2.8695652173913042</v>
      </c>
      <c r="C10" s="38">
        <f t="shared" si="1"/>
        <v>4.666666666666667</v>
      </c>
      <c r="D10" s="39">
        <f t="shared" si="2"/>
        <v>7.522935779816514</v>
      </c>
      <c r="K10" s="32">
        <v>10</v>
      </c>
      <c r="L10" s="38">
        <f t="shared" si="3"/>
        <v>5</v>
      </c>
      <c r="M10" s="39">
        <f t="shared" si="4"/>
        <v>0</v>
      </c>
      <c r="O10" s="32">
        <v>10</v>
      </c>
      <c r="P10" s="38">
        <f t="shared" si="5"/>
        <v>0</v>
      </c>
      <c r="Q10" s="39">
        <f t="shared" si="6"/>
        <v>0</v>
      </c>
    </row>
    <row r="11" spans="1:20" x14ac:dyDescent="0.3">
      <c r="A11" s="32">
        <v>11</v>
      </c>
      <c r="B11" s="38">
        <f t="shared" si="0"/>
        <v>3.1565217391304348</v>
      </c>
      <c r="C11" s="38">
        <f t="shared" si="1"/>
        <v>5.0999999999999996</v>
      </c>
      <c r="D11" s="39">
        <f t="shared" si="2"/>
        <v>8.2752293577981657</v>
      </c>
      <c r="K11" s="32">
        <v>11</v>
      </c>
      <c r="L11" s="38">
        <f t="shared" si="3"/>
        <v>5</v>
      </c>
      <c r="M11" s="39">
        <f t="shared" si="4"/>
        <v>0</v>
      </c>
      <c r="O11" s="32">
        <v>11</v>
      </c>
      <c r="P11" s="38">
        <f t="shared" si="5"/>
        <v>0</v>
      </c>
      <c r="Q11" s="39">
        <f t="shared" si="6"/>
        <v>0</v>
      </c>
    </row>
    <row r="12" spans="1:20" x14ac:dyDescent="0.3">
      <c r="A12" s="32">
        <v>12</v>
      </c>
      <c r="B12" s="38">
        <f t="shared" si="0"/>
        <v>3.3</v>
      </c>
      <c r="C12" s="38">
        <f t="shared" si="1"/>
        <v>5.0999999999999996</v>
      </c>
      <c r="D12" s="39">
        <f t="shared" si="2"/>
        <v>9</v>
      </c>
      <c r="K12" s="32">
        <v>12</v>
      </c>
      <c r="L12" s="38">
        <f t="shared" si="3"/>
        <v>5</v>
      </c>
      <c r="M12" s="39">
        <f t="shared" si="4"/>
        <v>0</v>
      </c>
      <c r="O12" s="32">
        <v>12</v>
      </c>
      <c r="P12" s="38">
        <f t="shared" si="5"/>
        <v>0</v>
      </c>
      <c r="Q12" s="39">
        <f t="shared" si="6"/>
        <v>0</v>
      </c>
    </row>
    <row r="13" spans="1:20" x14ac:dyDescent="0.3">
      <c r="A13" s="32">
        <v>13</v>
      </c>
      <c r="B13" s="38">
        <f t="shared" si="0"/>
        <v>3.3</v>
      </c>
      <c r="C13" s="38">
        <f t="shared" si="1"/>
        <v>5.0999999999999996</v>
      </c>
      <c r="D13" s="39">
        <f t="shared" si="2"/>
        <v>9</v>
      </c>
      <c r="K13" s="32">
        <v>13</v>
      </c>
      <c r="L13" s="38">
        <f t="shared" si="3"/>
        <v>5</v>
      </c>
      <c r="M13" s="39">
        <f t="shared" si="4"/>
        <v>0</v>
      </c>
      <c r="O13" s="32">
        <v>13</v>
      </c>
      <c r="P13" s="38">
        <f t="shared" si="5"/>
        <v>0</v>
      </c>
      <c r="Q13" s="39">
        <f t="shared" si="6"/>
        <v>0</v>
      </c>
    </row>
    <row r="14" spans="1:20" x14ac:dyDescent="0.3">
      <c r="A14" s="32">
        <v>14</v>
      </c>
      <c r="B14" s="38">
        <f t="shared" si="0"/>
        <v>3.3</v>
      </c>
      <c r="C14" s="38">
        <f t="shared" si="1"/>
        <v>5.0999999999999996</v>
      </c>
      <c r="D14" s="39">
        <f t="shared" si="2"/>
        <v>9</v>
      </c>
      <c r="K14" s="32">
        <v>14</v>
      </c>
      <c r="L14" s="38">
        <f t="shared" si="3"/>
        <v>5</v>
      </c>
      <c r="M14" s="39">
        <f t="shared" si="4"/>
        <v>0</v>
      </c>
      <c r="O14" s="32">
        <v>14</v>
      </c>
      <c r="P14" s="38">
        <f t="shared" si="5"/>
        <v>0</v>
      </c>
      <c r="Q14" s="39">
        <f t="shared" si="6"/>
        <v>0</v>
      </c>
    </row>
    <row r="15" spans="1:20" ht="15" thickBot="1" x14ac:dyDescent="0.35">
      <c r="A15" s="34">
        <v>15</v>
      </c>
      <c r="B15" s="40">
        <f t="shared" si="0"/>
        <v>3.3</v>
      </c>
      <c r="C15" s="40">
        <f t="shared" si="1"/>
        <v>5.0999999999999996</v>
      </c>
      <c r="D15" s="41">
        <f t="shared" si="2"/>
        <v>9</v>
      </c>
      <c r="K15" s="42">
        <v>15</v>
      </c>
      <c r="L15" s="38">
        <f t="shared" si="3"/>
        <v>5</v>
      </c>
      <c r="M15" s="39">
        <f t="shared" si="4"/>
        <v>12</v>
      </c>
      <c r="O15" s="32">
        <v>15</v>
      </c>
      <c r="P15" s="38">
        <f t="shared" si="5"/>
        <v>0</v>
      </c>
      <c r="Q15" s="39">
        <f t="shared" si="6"/>
        <v>0</v>
      </c>
    </row>
    <row r="16" spans="1:20" ht="15" thickBot="1" x14ac:dyDescent="0.35">
      <c r="K16" s="34">
        <v>16</v>
      </c>
      <c r="L16" s="40">
        <f t="shared" si="3"/>
        <v>5</v>
      </c>
      <c r="M16" s="41">
        <f t="shared" si="4"/>
        <v>12</v>
      </c>
      <c r="O16" s="34">
        <v>16</v>
      </c>
      <c r="P16" s="40">
        <f t="shared" si="5"/>
        <v>0</v>
      </c>
      <c r="Q16" s="41">
        <f t="shared" si="6"/>
        <v>0</v>
      </c>
    </row>
  </sheetData>
  <mergeCells count="6">
    <mergeCell ref="P1:Q1"/>
    <mergeCell ref="A1:A2"/>
    <mergeCell ref="B1:D1"/>
    <mergeCell ref="K1:K2"/>
    <mergeCell ref="L1:M1"/>
    <mergeCell ref="O1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Practica1</vt:lpstr>
      <vt:lpstr>Practica3</vt:lpstr>
      <vt:lpstr>Practica1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Alejandro Herrera Pelcastre</dc:creator>
  <cp:lastModifiedBy>vale_</cp:lastModifiedBy>
  <dcterms:created xsi:type="dcterms:W3CDTF">2024-02-27T00:23:07Z</dcterms:created>
  <dcterms:modified xsi:type="dcterms:W3CDTF">2024-03-22T01:46:51Z</dcterms:modified>
</cp:coreProperties>
</file>