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\Documents\"/>
    </mc:Choice>
  </mc:AlternateContent>
  <bookViews>
    <workbookView xWindow="0" yWindow="3330" windowWidth="15525" windowHeight="11955" activeTab="2"/>
  </bookViews>
  <sheets>
    <sheet name="SelfDiscounting" sheetId="1" r:id="rId1"/>
    <sheet name="OisDiscounting" sheetId="2" r:id="rId2"/>
    <sheet name="ComplexBuild" sheetId="3" r:id="rId3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7" i="3"/>
  <c r="C1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Q10" i="3"/>
  <c r="Q13" i="3"/>
  <c r="K16" i="3"/>
  <c r="K14" i="3"/>
  <c r="D7" i="3"/>
  <c r="Q14" i="3"/>
  <c r="D17" i="3"/>
  <c r="Q16" i="3"/>
  <c r="Q5" i="3"/>
  <c r="K13" i="3"/>
  <c r="D9" i="3"/>
  <c r="D12" i="3"/>
  <c r="J27" i="3"/>
  <c r="Q9" i="3"/>
  <c r="J2" i="3"/>
  <c r="K10" i="3"/>
  <c r="D10" i="3"/>
  <c r="D13" i="3"/>
  <c r="R5" i="3"/>
  <c r="Q17" i="3"/>
  <c r="K17" i="3"/>
  <c r="K15" i="3"/>
  <c r="D6" i="3"/>
  <c r="D15" i="3"/>
  <c r="O9" i="3"/>
  <c r="Q7" i="3"/>
  <c r="Q18" i="3"/>
  <c r="K9" i="3"/>
  <c r="K7" i="3"/>
  <c r="D14" i="3"/>
  <c r="C2" i="3"/>
  <c r="O16" i="3"/>
  <c r="Q15" i="3"/>
  <c r="Q12" i="3"/>
  <c r="K11" i="3"/>
  <c r="K12" i="3"/>
  <c r="C3" i="3"/>
  <c r="D8" i="3"/>
  <c r="F23" i="3"/>
  <c r="O15" i="3"/>
  <c r="Q11" i="3"/>
  <c r="Q6" i="3"/>
  <c r="K8" i="3"/>
  <c r="K6" i="3"/>
  <c r="D16" i="3"/>
  <c r="F21" i="3"/>
  <c r="O11" i="3"/>
  <c r="O12" i="3"/>
  <c r="Q8" i="3"/>
  <c r="J3" i="3"/>
  <c r="D11" i="3"/>
  <c r="M20" i="3"/>
  <c r="O18" i="3"/>
  <c r="O8" i="3"/>
  <c r="O17" i="3"/>
  <c r="O13" i="3"/>
  <c r="O10" i="3"/>
  <c r="O14" i="3"/>
  <c r="O6" i="3"/>
  <c r="O7" i="3"/>
  <c r="F24" i="3"/>
  <c r="F25" i="3"/>
  <c r="F18" i="3"/>
  <c r="F19" i="3"/>
  <c r="F20" i="3"/>
  <c r="F22" i="3"/>
  <c r="M21" i="3"/>
  <c r="M19" i="3"/>
  <c r="M23" i="3"/>
  <c r="M24" i="3"/>
  <c r="M25" i="3"/>
  <c r="M18" i="3"/>
  <c r="M22" i="3"/>
  <c r="M27" i="3" l="1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C1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C3" i="2"/>
  <c r="D15" i="2"/>
  <c r="D17" i="2"/>
  <c r="D11" i="2"/>
  <c r="D16" i="2"/>
  <c r="D14" i="2"/>
  <c r="D12" i="2"/>
  <c r="D10" i="2"/>
  <c r="D8" i="2"/>
  <c r="D13" i="2"/>
  <c r="D7" i="2"/>
  <c r="D9" i="2"/>
  <c r="D6" i="2"/>
  <c r="C2" i="2"/>
  <c r="F18" i="2"/>
  <c r="F25" i="2"/>
  <c r="F20" i="2"/>
  <c r="F21" i="2"/>
  <c r="F24" i="2"/>
  <c r="F19" i="2"/>
  <c r="F22" i="2"/>
  <c r="F23" i="2"/>
  <c r="S7" i="3"/>
  <c r="S10" i="3"/>
  <c r="M12" i="3"/>
  <c r="M9" i="3"/>
  <c r="F16" i="3"/>
  <c r="F6" i="3"/>
  <c r="F12" i="3"/>
  <c r="F11" i="3"/>
  <c r="S15" i="3"/>
  <c r="S16" i="3"/>
  <c r="M16" i="3"/>
  <c r="F15" i="3"/>
  <c r="F7" i="3"/>
  <c r="M15" i="3"/>
  <c r="F17" i="3"/>
  <c r="S18" i="3"/>
  <c r="S12" i="3"/>
  <c r="M17" i="3"/>
  <c r="F10" i="3"/>
  <c r="F14" i="3"/>
  <c r="M13" i="3"/>
  <c r="S8" i="3"/>
  <c r="S13" i="3"/>
  <c r="M6" i="3"/>
  <c r="F13" i="3"/>
  <c r="F8" i="3"/>
  <c r="M10" i="3"/>
  <c r="M8" i="3"/>
  <c r="S11" i="3"/>
  <c r="S6" i="3"/>
  <c r="M7" i="3"/>
  <c r="F9" i="3"/>
  <c r="S9" i="3"/>
  <c r="S17" i="3"/>
  <c r="J28" i="3"/>
  <c r="S14" i="3"/>
  <c r="M14" i="3"/>
  <c r="M11" i="3"/>
  <c r="E8" i="2" l="1"/>
  <c r="E12" i="2"/>
  <c r="E16" i="2"/>
  <c r="E7" i="2"/>
  <c r="E11" i="2"/>
  <c r="E15" i="2"/>
  <c r="E6" i="2"/>
  <c r="E10" i="2"/>
  <c r="E14" i="2"/>
  <c r="E9" i="2"/>
  <c r="E13" i="2"/>
  <c r="E17" i="2"/>
  <c r="C1" i="1"/>
  <c r="F12" i="2"/>
  <c r="F6" i="2"/>
  <c r="F9" i="2"/>
  <c r="F13" i="2"/>
  <c r="F7" i="2"/>
  <c r="F14" i="2"/>
  <c r="F17" i="2"/>
  <c r="F15" i="2"/>
  <c r="F11" i="2"/>
  <c r="F16" i="2"/>
  <c r="F10" i="2"/>
  <c r="F8" i="2"/>
  <c r="C2" i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D12" i="1"/>
  <c r="D11" i="1"/>
  <c r="D6" i="1"/>
  <c r="D14" i="1"/>
  <c r="D8" i="1"/>
  <c r="D4" i="1"/>
  <c r="D10" i="1"/>
  <c r="D15" i="1"/>
  <c r="D13" i="1"/>
  <c r="D5" i="1"/>
  <c r="D9" i="1"/>
  <c r="D7" i="1"/>
  <c r="E6" i="1" l="1"/>
  <c r="E5" i="1"/>
  <c r="E4" i="1"/>
  <c r="E11" i="1"/>
  <c r="E15" i="1"/>
  <c r="E7" i="1"/>
  <c r="E14" i="1"/>
  <c r="E10" i="1"/>
  <c r="E9" i="1"/>
  <c r="E13" i="1"/>
  <c r="E8" i="1"/>
  <c r="E12" i="1"/>
  <c r="F11" i="1"/>
  <c r="F5" i="1"/>
  <c r="F8" i="1"/>
  <c r="F13" i="1"/>
  <c r="F12" i="1"/>
  <c r="F7" i="1"/>
  <c r="F9" i="1"/>
  <c r="F6" i="1"/>
  <c r="F15" i="1"/>
  <c r="F10" i="1"/>
  <c r="F4" i="1"/>
  <c r="F14" i="1"/>
  <c r="C29" i="2"/>
  <c r="C18" i="1"/>
  <c r="C20" i="1"/>
  <c r="C21" i="1" s="1"/>
  <c r="J4" i="1"/>
  <c r="I11" i="1"/>
  <c r="I32" i="1"/>
  <c r="I35" i="1"/>
  <c r="I22" i="1"/>
  <c r="J27" i="1"/>
  <c r="J32" i="1"/>
  <c r="J5" i="1"/>
  <c r="I19" i="1"/>
  <c r="J29" i="1"/>
  <c r="J23" i="1"/>
  <c r="I25" i="1"/>
  <c r="J8" i="1"/>
  <c r="I4" i="1"/>
  <c r="I18" i="1"/>
  <c r="I16" i="1"/>
  <c r="I34" i="1"/>
  <c r="I6" i="1"/>
  <c r="J34" i="1"/>
  <c r="J16" i="1"/>
  <c r="J21" i="1"/>
  <c r="I21" i="1"/>
  <c r="I15" i="1"/>
  <c r="J9" i="1"/>
  <c r="I29" i="1"/>
  <c r="I10" i="1"/>
  <c r="I8" i="1"/>
  <c r="I31" i="1"/>
  <c r="J36" i="1"/>
  <c r="J26" i="1"/>
  <c r="J31" i="1"/>
  <c r="J13" i="1"/>
  <c r="J7" i="1"/>
  <c r="I13" i="1"/>
  <c r="I33" i="1"/>
  <c r="J28" i="1"/>
  <c r="I36" i="1"/>
  <c r="J20" i="1"/>
  <c r="J33" i="1"/>
  <c r="J10" i="1"/>
  <c r="J18" i="1"/>
  <c r="J24" i="1"/>
  <c r="I14" i="1"/>
  <c r="I24" i="1"/>
  <c r="I26" i="1"/>
  <c r="J14" i="1"/>
  <c r="J22" i="1"/>
  <c r="J17" i="1"/>
  <c r="J35" i="1"/>
  <c r="I30" i="1"/>
  <c r="I20" i="1"/>
  <c r="I9" i="1"/>
  <c r="I27" i="1"/>
  <c r="J11" i="1"/>
  <c r="J15" i="1"/>
  <c r="I5" i="1"/>
  <c r="I23" i="1"/>
  <c r="J19" i="1"/>
  <c r="J30" i="1"/>
  <c r="J25" i="1"/>
  <c r="J12" i="1"/>
  <c r="I7" i="1"/>
  <c r="I28" i="1"/>
  <c r="I17" i="1"/>
  <c r="I12" i="1"/>
  <c r="J6" i="1"/>
  <c r="C31" i="2" l="1"/>
  <c r="C32" i="2"/>
  <c r="I24" i="2"/>
  <c r="J31" i="2"/>
  <c r="J18" i="2"/>
  <c r="I30" i="2"/>
  <c r="J29" i="2"/>
  <c r="I14" i="2"/>
  <c r="J27" i="2"/>
  <c r="I29" i="2"/>
  <c r="I10" i="2"/>
  <c r="J22" i="2"/>
  <c r="J16" i="2"/>
  <c r="I20" i="2"/>
  <c r="J5" i="2"/>
  <c r="J8" i="2"/>
  <c r="I13" i="2"/>
  <c r="J36" i="2"/>
  <c r="J6" i="2"/>
  <c r="J15" i="2"/>
  <c r="I11" i="2"/>
  <c r="I6" i="2"/>
  <c r="J9" i="2"/>
  <c r="I17" i="2"/>
  <c r="J12" i="2"/>
  <c r="I9" i="2"/>
  <c r="I31" i="2"/>
  <c r="I36" i="2"/>
  <c r="J11" i="2"/>
  <c r="I35" i="2"/>
  <c r="I4" i="2"/>
  <c r="J20" i="2"/>
  <c r="J24" i="2"/>
  <c r="I26" i="2"/>
  <c r="I25" i="2"/>
  <c r="J23" i="2"/>
  <c r="I22" i="2"/>
  <c r="J34" i="2"/>
  <c r="I33" i="2"/>
  <c r="I8" i="2"/>
  <c r="J13" i="2"/>
  <c r="J19" i="2"/>
  <c r="J17" i="2"/>
  <c r="J33" i="2"/>
  <c r="J28" i="2"/>
  <c r="I28" i="2"/>
  <c r="J7" i="2"/>
  <c r="J32" i="2"/>
  <c r="I21" i="2"/>
  <c r="J30" i="2"/>
  <c r="J26" i="2"/>
  <c r="I16" i="2"/>
  <c r="I5" i="2"/>
  <c r="I32" i="2"/>
  <c r="J14" i="2"/>
  <c r="I7" i="2"/>
  <c r="J4" i="2"/>
  <c r="J10" i="2"/>
  <c r="I15" i="2"/>
  <c r="I12" i="2"/>
  <c r="I19" i="2"/>
  <c r="J21" i="2"/>
  <c r="I34" i="2"/>
  <c r="J25" i="2"/>
  <c r="I23" i="2"/>
  <c r="I18" i="2"/>
  <c r="J35" i="2"/>
  <c r="I27" i="2"/>
  <c r="B43" i="2" l="1"/>
  <c r="C33" i="2"/>
  <c r="K24" i="2"/>
  <c r="K7" i="2"/>
  <c r="K18" i="2"/>
  <c r="K34" i="2"/>
  <c r="K10" i="2"/>
  <c r="K5" i="2"/>
  <c r="K26" i="2"/>
  <c r="K28" i="2"/>
  <c r="K13" i="2"/>
  <c r="K35" i="2"/>
  <c r="K21" i="2"/>
  <c r="K6" i="2"/>
  <c r="K20" i="2"/>
  <c r="K9" i="2"/>
  <c r="K15" i="2"/>
  <c r="K33" i="2"/>
  <c r="K32" i="2"/>
  <c r="K31" i="2"/>
  <c r="K27" i="2"/>
  <c r="K12" i="2"/>
  <c r="K29" i="2"/>
  <c r="K8" i="2"/>
  <c r="K30" i="2"/>
  <c r="K23" i="2"/>
  <c r="K19" i="2"/>
  <c r="K11" i="2"/>
  <c r="K36" i="2"/>
  <c r="K14" i="2"/>
  <c r="K17" i="2"/>
  <c r="K4" i="2"/>
  <c r="K22" i="2"/>
  <c r="K16" i="2"/>
  <c r="K25" i="2"/>
  <c r="C28" i="3"/>
  <c r="C27" i="3"/>
  <c r="C29" i="3"/>
  <c r="C30" i="3"/>
  <c r="C32" i="3"/>
  <c r="C33" i="3" s="1" a="1"/>
  <c r="C36" i="3" l="1"/>
  <c r="C33" i="3"/>
  <c r="C37" i="3"/>
  <c r="C38" i="3"/>
  <c r="C34" i="3"/>
  <c r="C35" i="3"/>
  <c r="D36" i="3"/>
  <c r="D34" i="3"/>
  <c r="D33" i="3"/>
  <c r="D35" i="3"/>
  <c r="D37" i="3"/>
  <c r="X25" i="3"/>
  <c r="X21" i="3"/>
  <c r="X11" i="3"/>
  <c r="X27" i="3"/>
  <c r="X5" i="3"/>
  <c r="X7" i="3"/>
  <c r="X6" i="3"/>
  <c r="X23" i="3"/>
  <c r="X34" i="3"/>
  <c r="X12" i="3"/>
  <c r="X15" i="3"/>
  <c r="X22" i="3"/>
  <c r="X33" i="3"/>
  <c r="X19" i="3"/>
  <c r="X28" i="3"/>
  <c r="X36" i="3"/>
  <c r="X14" i="3"/>
  <c r="X24" i="3"/>
  <c r="X17" i="3"/>
  <c r="X26" i="3"/>
  <c r="X29" i="3"/>
  <c r="X10" i="3"/>
  <c r="X30" i="3"/>
  <c r="X20" i="3"/>
  <c r="X4" i="3"/>
  <c r="X31" i="3"/>
  <c r="X32" i="3"/>
  <c r="X8" i="3"/>
  <c r="X18" i="3"/>
  <c r="X9" i="3"/>
  <c r="X13" i="3"/>
  <c r="X16" i="3"/>
  <c r="X35" i="3"/>
  <c r="V4" i="3"/>
  <c r="V29" i="3"/>
  <c r="V19" i="3"/>
  <c r="W5" i="3"/>
  <c r="W7" i="3"/>
  <c r="W14" i="3"/>
  <c r="V20" i="3"/>
  <c r="V30" i="3"/>
  <c r="V8" i="3"/>
  <c r="W34" i="3"/>
  <c r="W22" i="3"/>
  <c r="V11" i="3"/>
  <c r="V14" i="3"/>
  <c r="V21" i="3"/>
  <c r="W11" i="3"/>
  <c r="W28" i="3"/>
  <c r="V32" i="3"/>
  <c r="W9" i="3"/>
  <c r="W36" i="3"/>
  <c r="W29" i="3"/>
  <c r="V10" i="3"/>
  <c r="W15" i="3"/>
  <c r="W24" i="3"/>
  <c r="W30" i="3"/>
  <c r="W26" i="3"/>
  <c r="W16" i="3"/>
  <c r="W23" i="3"/>
  <c r="V31" i="3"/>
  <c r="V23" i="3"/>
  <c r="V5" i="3"/>
  <c r="W18" i="3"/>
  <c r="V34" i="3"/>
  <c r="V6" i="3"/>
  <c r="V16" i="3"/>
  <c r="W19" i="3"/>
  <c r="V17" i="3"/>
  <c r="V24" i="3"/>
  <c r="W20" i="3"/>
  <c r="W32" i="3"/>
  <c r="V33" i="3"/>
  <c r="W12" i="3"/>
  <c r="W27" i="3"/>
  <c r="W21" i="3"/>
  <c r="V13" i="3"/>
  <c r="W33" i="3"/>
  <c r="V9" i="3"/>
  <c r="W4" i="3"/>
  <c r="W10" i="3"/>
  <c r="V26" i="3"/>
  <c r="W13" i="3"/>
  <c r="W17" i="3"/>
  <c r="V7" i="3"/>
  <c r="V25" i="3"/>
  <c r="V28" i="3"/>
  <c r="V22" i="3"/>
  <c r="W8" i="3"/>
  <c r="V12" i="3"/>
  <c r="W31" i="3"/>
  <c r="V27" i="3"/>
  <c r="W25" i="3"/>
  <c r="V15" i="3"/>
  <c r="V18" i="3"/>
  <c r="V36" i="3"/>
  <c r="W6" i="3"/>
  <c r="V35" i="3"/>
  <c r="W35" i="3"/>
  <c r="Y34" i="3"/>
  <c r="Y28" i="3"/>
  <c r="Y26" i="3"/>
  <c r="Y24" i="3"/>
  <c r="Y30" i="3"/>
  <c r="Y20" i="3"/>
  <c r="Y18" i="3"/>
  <c r="Y16" i="3"/>
  <c r="Y22" i="3"/>
  <c r="Y7" i="3"/>
  <c r="Y32" i="3"/>
  <c r="Y14" i="3"/>
  <c r="Y6" i="3"/>
  <c r="Y11" i="3"/>
  <c r="Y5" i="3"/>
  <c r="Y10" i="3"/>
  <c r="Y33" i="3"/>
  <c r="Y27" i="3"/>
  <c r="Y23" i="3"/>
  <c r="Y9" i="3"/>
  <c r="Y13" i="3"/>
  <c r="Y36" i="3"/>
  <c r="Y4" i="3"/>
  <c r="Y12" i="3"/>
  <c r="Y8" i="3"/>
  <c r="Y35" i="3"/>
  <c r="Y31" i="3"/>
  <c r="Y25" i="3"/>
  <c r="Y29" i="3"/>
  <c r="Y19" i="3"/>
  <c r="Y17" i="3"/>
  <c r="Y15" i="3"/>
  <c r="Y21" i="3"/>
</calcChain>
</file>

<file path=xl/sharedStrings.xml><?xml version="1.0" encoding="utf-8"?>
<sst xmlns="http://schemas.openxmlformats.org/spreadsheetml/2006/main" count="175" uniqueCount="66">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</sst>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7.5025000000000004</v>
        <stp/>
        <stp>##V3_BDPV12</stp>
        <stp>SASW2 Curncy</stp>
        <stp>PX_LAST</stp>
        <stp>[Qwack - YeildCurveExample.xlsx]ComplexBuild!R12C4</stp>
        <tr r="D12" s="3"/>
      </tp>
      <tp>
        <v>7.68</v>
        <stp/>
        <stp>##V3_BDPV12</stp>
        <stp>SASW3 Curncy</stp>
        <stp>PX_LAST</stp>
        <stp>[Qwack - YeildCurveExample.xlsx]ComplexBuild!R13C4</stp>
        <tr r="D13" s="3"/>
      </tp>
      <tp>
        <v>7.8250000000000002</v>
        <stp/>
        <stp>##V3_BDPV12</stp>
        <stp>SASW4 Curncy</stp>
        <stp>PX_LAST</stp>
        <stp>[Qwack - YeildCurveExample.xlsx]ComplexBuild!R14C4</stp>
        <tr r="D14" s="3"/>
      </tp>
      <tp>
        <v>7.95</v>
        <stp/>
        <stp>##V3_BDPV12</stp>
        <stp>SASW5 Curncy</stp>
        <stp>PX_LAST</stp>
        <stp>[Qwack - YeildCurveExample.xlsx]ComplexBuild!R15C4</stp>
        <tr r="D15" s="3"/>
      </tp>
      <tp>
        <v>8.1920000000000002</v>
        <stp/>
        <stp>##V3_BDPV12</stp>
        <stp>SASW7 Curncy</stp>
        <stp>PX_LAST</stp>
        <stp>[Qwack - YeildCurveExample.xlsx]ComplexBuild!R16C4</stp>
        <tr r="D16" s="3"/>
      </tp>
      <tp>
        <v>5217</v>
        <stp/>
        <stp>##V3_BDPV12</stp>
        <stp>ZAR9m Curncy</stp>
        <stp>PX_LAST</stp>
        <stp>[Qwack - YeildCurveExample.xlsx]ComplexBuild!R11C17</stp>
        <tr r="Q11" s="3"/>
      </tp>
      <tp>
        <v>23734</v>
        <stp/>
        <stp>##V3_BDPV12</stp>
        <stp>ZAR3y Curncy</stp>
        <stp>PX_LAST</stp>
        <stp>[Qwack - YeildCurveExample.xlsx]ComplexBuild!R16C17</stp>
        <tr r="Q16" s="3"/>
      </tp>
      <tp>
        <v>14860</v>
        <stp/>
        <stp>##V3_BDPV12</stp>
        <stp>ZAR2y Curncy</stp>
        <stp>PX_LAST</stp>
        <stp>[Qwack - YeildCurveExample.xlsx]ComplexBuild!R15C17</stp>
        <tr r="Q15" s="3"/>
      </tp>
      <tp>
        <v>3493</v>
        <stp/>
        <stp>##V3_BDPV12</stp>
        <stp>ZAR6m Curncy</stp>
        <stp>PX_LAST</stp>
        <stp>[Qwack - YeildCurveExample.xlsx]ComplexBuild!R10C17</stp>
        <tr r="Q10" s="3"/>
      </tp>
      <tp>
        <v>44854</v>
        <stp/>
        <stp>##V3_BDPV12</stp>
        <stp>ZAR5y Curncy</stp>
        <stp>PX_LAST</stp>
        <stp>[Qwack - YeildCurveExample.xlsx]ComplexBuild!R18C17</stp>
        <tr r="Q18" s="3"/>
      </tp>
      <tp>
        <v>33946</v>
        <stp/>
        <stp>##V3_BDPV12</stp>
        <stp>ZAR4y Curncy</stp>
        <stp>PX_LAST</stp>
        <stp>[Qwack - YeildCurveExample.xlsx]ComplexBuild!R17C17</stp>
        <tr r="Q17" s="3"/>
      </tp>
      <tp>
        <v>8.4250000000000007</v>
        <stp/>
        <stp>##V3_BDPV12</stp>
        <stp>SASW10 Curncy</stp>
        <stp>PX_LAST</stp>
        <stp>[Qwack - YeildCurveExample.xlsx]ComplexBuild!R17C4</stp>
        <tr r="D17" s="3"/>
      </tp>
      <tp>
        <v>7.0170000000000003</v>
        <stp/>
        <stp>##V3_BDPV12</stp>
        <stp>JIBA3M Index</stp>
        <stp>PX_LAST</stp>
        <stp>[Qwack - YeildCurveExample.xlsx]ComplexBuild!R6C4</stp>
        <tr r="D6" s="3"/>
      </tp>
      <tp>
        <v>14.232699999999999</v>
        <stp/>
        <stp>##V3_BDPV12</stp>
        <stp>ZAR Curncy</stp>
        <stp>PX_LAST</stp>
        <stp>[Qwack - YeildCurveExample.xlsx]ComplexBuild!R5C17</stp>
        <tr r="Q5" s="3"/>
      </tp>
      <tp>
        <v>2.863</v>
        <stp/>
        <stp>##V3_BDPV12</stp>
        <stp>USSW7 Curncy</stp>
        <stp>PX_LAST</stp>
        <stp>[Qwack - YeildCurveExample.xlsx]ComplexBuild!R16C11</stp>
        <tr r="K16" s="3"/>
      </tp>
      <tp>
        <v>2.7953999999999999</v>
        <stp/>
        <stp>##V3_BDPV12</stp>
        <stp>USSW2 Curncy</stp>
        <stp>PX_LAST</stp>
        <stp>[Qwack - YeildCurveExample.xlsx]ComplexBuild!R12C11</stp>
        <tr r="K12" s="3"/>
      </tp>
      <tp>
        <v>2.8378999999999999</v>
        <stp/>
        <stp>##V3_BDPV12</stp>
        <stp>USSW3 Curncy</stp>
        <stp>PX_LAST</stp>
        <stp>[Qwack - YeildCurveExample.xlsx]ComplexBuild!R13C11</stp>
        <tr r="K13" s="3"/>
      </tp>
      <tp>
        <v>2.8466999999999998</v>
        <stp/>
        <stp>##V3_BDPV12</stp>
        <stp>USSW4 Curncy</stp>
        <stp>PX_LAST</stp>
        <stp>[Qwack - YeildCurveExample.xlsx]ComplexBuild!R14C11</stp>
        <tr r="K14" s="3"/>
      </tp>
      <tp>
        <v>2.8500999999999999</v>
        <stp/>
        <stp>##V3_BDPV12</stp>
        <stp>USSW5 Curncy</stp>
        <stp>PX_LAST</stp>
        <stp>[Qwack - YeildCurveExample.xlsx]ComplexBuild!R15C11</stp>
        <tr r="K15" s="3"/>
      </tp>
      <tp>
        <v>97.165000000000006</v>
        <stp/>
        <stp>##V3_BDPV12</stp>
        <stp>EDM9 Comdty</stp>
        <stp>PX_LAST</stp>
        <stp>[Qwack - YeildCurveExample.xlsx]ComplexBuild!R10C11</stp>
        <tr r="K10" s="3"/>
      </tp>
      <tp>
        <v>97.105000000000004</v>
        <stp/>
        <stp>##V3_BDPV12</stp>
        <stp>EDU9 Comdty</stp>
        <stp>PX_LAST</stp>
        <stp>[Qwack - YeildCurveExample.xlsx]ComplexBuild!R11C11</stp>
        <tr r="K11" s="3"/>
      </tp>
    </main>
    <main first="bloomberg.rtd">
      <tp>
        <v>7.54</v>
        <stp/>
        <stp>##V3_BDPV12</stp>
        <stp>SAFR0I1 Curncy</stp>
        <stp>PX_LAST</stp>
        <stp>[Qwack - YeildCurveExample.xlsx]SelfDiscounting!R7C4</stp>
        <tr r="D7" s="1"/>
      </tp>
      <tp>
        <v>7.39</v>
        <stp/>
        <stp>##V3_BDPV12</stp>
        <stp>SAFR0FI Curncy</stp>
        <stp>PX_LAST</stp>
        <stp>[Qwack - YeildCurveExample.xlsx]SelfDiscounting!R6C4</stp>
        <tr r="D6" s="1"/>
      </tp>
      <tp>
        <v>7.23</v>
        <stp/>
        <stp>##V3_BDPV12</stp>
        <stp>SAFR0CF Curncy</stp>
        <stp>PX_LAST</stp>
        <stp>[Qwack - YeildCurveExample.xlsx]SelfDiscounting!R5C4</stp>
        <tr r="D5" s="1"/>
      </tp>
      <tp>
        <v>7.64</v>
        <stp/>
        <stp>##V3_BDPV12</stp>
        <stp>SAFR011C Curncy</stp>
        <stp>PX_LAST</stp>
        <stp>[Qwack - YeildCurveExample.xlsx]OisDiscounting!R10C4</stp>
        <tr r="D10" s="2"/>
      </tp>
      <tp>
        <v>7.64</v>
        <stp/>
        <stp>##V3_BDPV12</stp>
        <stp>SAFR011C Curncy</stp>
        <stp>PX_LAST</stp>
        <stp>[Qwack - YeildCurveExample.xlsx]ComplexBuild!R10C4</stp>
        <tr r="D10" s="3"/>
      </tp>
      <tp>
        <v>7.74</v>
        <stp/>
        <stp>##V3_BDPV12</stp>
        <stp>SAFR1C1F Curncy</stp>
        <stp>PX_LAST</stp>
        <stp>[Qwack - YeildCurveExample.xlsx]ComplexBuild!R11C4</stp>
        <tr r="D11" s="3"/>
      </tp>
      <tp>
        <v>8.4250000000000007</v>
        <stp/>
        <stp>##V3_BDPV12</stp>
        <stp>SASW10 Curncy</stp>
        <stp>PX_LAST</stp>
        <stp>[Qwack - YeildCurveExample.xlsx]SelfDiscounting!R15C4</stp>
        <tr r="D15" s="1"/>
      </tp>
      <tp>
        <v>1198</v>
        <stp/>
        <stp>##V3_BDPV12</stp>
        <stp>ZAR2m Curncy</stp>
        <stp>PX_LAST</stp>
        <stp>[Qwack - YeildCurveExample.xlsx]ComplexBuild!R8C17</stp>
        <tr r="Q8" s="3"/>
      </tp>
      <tp>
        <v>1744</v>
        <stp/>
        <stp>##V3_BDPV12</stp>
        <stp>ZAR3m Curncy</stp>
        <stp>PX_LAST</stp>
        <stp>[Qwack - YeildCurveExample.xlsx]ComplexBuild!R9C17</stp>
        <tr r="Q9" s="3"/>
      </tp>
      <tp>
        <v>593</v>
        <stp/>
        <stp>##V3_BDPV12</stp>
        <stp>ZAR1m Curncy</stp>
        <stp>PX_LAST</stp>
        <stp>[Qwack - YeildCurveExample.xlsx]ComplexBuild!R7C17</stp>
        <tr r="Q7" s="3"/>
      </tp>
      <tp>
        <v>7.0170000000000003</v>
        <stp/>
        <stp>##V3_BDPV12</stp>
        <stp>JIBA3M Index</stp>
        <stp>PX_LAST</stp>
        <stp>[Qwack - YeildCurveExample.xlsx]SelfDiscounting!R4C4</stp>
        <tr r="D4" s="1"/>
      </tp>
      <tp>
        <v>7.64</v>
        <stp/>
        <stp>##V3_BDPV12</stp>
        <stp>SAFR011C Curncy</stp>
        <stp>PX_LAST</stp>
        <stp>[Qwack - YeildCurveExample.xlsx]SelfDiscounting!R8C4</stp>
        <tr r="D8" s="1"/>
      </tp>
      <tp>
        <v>7.39</v>
        <stp/>
        <stp>##V3_BDPV12</stp>
        <stp>SAFR0FI Curncy</stp>
        <stp>PX_LAST</stp>
        <stp>[Qwack - YeildCurveExample.xlsx]ComplexBuild!R8C4</stp>
        <tr r="D8" s="3"/>
      </tp>
      <tp>
        <v>7.23</v>
        <stp/>
        <stp>##V3_BDPV12</stp>
        <stp>SAFR0CF Curncy</stp>
        <stp>PX_LAST</stp>
        <stp>[Qwack - YeildCurveExample.xlsx]ComplexBuild!R7C4</stp>
        <tr r="D7" s="3"/>
      </tp>
      <tp>
        <v>7.54</v>
        <stp/>
        <stp>##V3_BDPV12</stp>
        <stp>SAFR0I1 Curncy</stp>
        <stp>PX_LAST</stp>
        <stp>[Qwack - YeildCurveExample.xlsx]ComplexBuild!R9C4</stp>
        <tr r="D9" s="3"/>
      </tp>
      <tp>
        <v>156</v>
        <stp/>
        <stp>##V3_BDPV12</stp>
        <stp>ZAR1w Curncy</stp>
        <stp>PX_LAST</stp>
        <stp>[Qwack - YeildCurveExample.xlsx]ComplexBuild!R6C17</stp>
        <tr r="Q6" s="3"/>
      </tp>
      <tp>
        <v>8.1920000000000002</v>
        <stp/>
        <stp>##V3_BDPV12</stp>
        <stp>SASW7 Curncy</stp>
        <stp>PX_LAST</stp>
        <stp>[Qwack - YeildCurveExample.xlsx]SelfDiscounting!R14C4</stp>
        <tr r="D14" s="1"/>
      </tp>
      <tp>
        <v>8.4250000000000007</v>
        <stp/>
        <stp>##V3_BDPV12</stp>
        <stp>SASW10 Curncy</stp>
        <stp>PX_LAST</stp>
        <stp>[Qwack - YeildCurveExample.xlsx]OisDiscounting!R17C4</stp>
        <tr r="D17" s="2"/>
      </tp>
      <tp>
        <v>7.68</v>
        <stp/>
        <stp>##V3_BDPV12</stp>
        <stp>SASW3 Curncy</stp>
        <stp>PX_LAST</stp>
        <stp>[Qwack - YeildCurveExample.xlsx]SelfDiscounting!R11C4</stp>
        <tr r="D11" s="1"/>
      </tp>
      <tp>
        <v>7.5025000000000004</v>
        <stp/>
        <stp>##V3_BDPV12</stp>
        <stp>SASW2 Curncy</stp>
        <stp>PX_LAST</stp>
        <stp>[Qwack - YeildCurveExample.xlsx]SelfDiscounting!R10C4</stp>
        <tr r="D10" s="1"/>
      </tp>
      <tp>
        <v>7.95</v>
        <stp/>
        <stp>##V3_BDPV12</stp>
        <stp>SASW5 Curncy</stp>
        <stp>PX_LAST</stp>
        <stp>[Qwack - YeildCurveExample.xlsx]SelfDiscounting!R13C4</stp>
        <tr r="D13" s="1"/>
      </tp>
      <tp>
        <v>7.8250000000000002</v>
        <stp/>
        <stp>##V3_BDPV12</stp>
        <stp>SASW4 Curncy</stp>
        <stp>PX_LAST</stp>
        <stp>[Qwack - YeildCurveExample.xlsx]SelfDiscounting!R12C4</stp>
        <tr r="D12" s="1"/>
      </tp>
      <tp>
        <v>2.9005999999999998</v>
        <stp/>
        <stp>##V3_BDPV12</stp>
        <stp>USSW10 Curncy</stp>
        <stp>PX_LAST</stp>
        <stp>[Qwack - YeildCurveExample.xlsx]ComplexBuild!R17C11</stp>
        <tr r="K17" s="3"/>
      </tp>
      <tp>
        <v>6995</v>
        <stp/>
        <stp>##V3_BDPV12</stp>
        <stp>ZAR12m Curncy</stp>
        <stp>PX_LAST</stp>
        <stp>[Qwack - YeildCurveExample.xlsx]ComplexBuild!R12C17</stp>
        <tr r="Q12" s="3"/>
      </tp>
      <tp>
        <v>8960</v>
        <stp/>
        <stp>##V3_BDPV12</stp>
        <stp>ZAR15m Curncy</stp>
        <stp>PX_LAST</stp>
        <stp>[Qwack - YeildCurveExample.xlsx]ComplexBuild!R13C17</stp>
        <tr r="Q13" s="3"/>
      </tp>
      <tp>
        <v>10853</v>
        <stp/>
        <stp>##V3_BDPV12</stp>
        <stp>ZAR18m Curncy</stp>
        <stp>PX_LAST</stp>
        <stp>[Qwack - YeildCurveExample.xlsx]ComplexBuild!R14C17</stp>
        <tr r="Q14" s="3"/>
      </tp>
      <tp>
        <v>7.74</v>
        <stp/>
        <stp>##V3_BDPV12</stp>
        <stp>SAFR1C1F Curncy</stp>
        <stp>PX_LAST</stp>
        <stp>[Qwack - YeildCurveExample.xlsx]OisDiscounting!R11C4</stp>
        <tr r="D11" s="2"/>
      </tp>
      <tp>
        <v>7.0170000000000003</v>
        <stp/>
        <stp>##V3_BDPV12</stp>
        <stp>JIBA3M Index</stp>
        <stp>PX_LAST</stp>
        <stp>[Qwack - YeildCurveExample.xlsx]OisDiscounting!R6C4</stp>
        <tr r="D6" s="2"/>
      </tp>
      <tp>
        <v>7.95</v>
        <stp/>
        <stp>##V3_BDPV12</stp>
        <stp>SASW5 Curncy</stp>
        <stp>PX_LAST</stp>
        <stp>[Qwack - YeildCurveExample.xlsx]OisDiscounting!R15C4</stp>
        <tr r="D15" s="2"/>
      </tp>
      <tp>
        <v>7.8250000000000002</v>
        <stp/>
        <stp>##V3_BDPV12</stp>
        <stp>SASW4 Curncy</stp>
        <stp>PX_LAST</stp>
        <stp>[Qwack - YeildCurveExample.xlsx]OisDiscounting!R14C4</stp>
        <tr r="D14" s="2"/>
      </tp>
      <tp>
        <v>8.1920000000000002</v>
        <stp/>
        <stp>##V3_BDPV12</stp>
        <stp>SASW7 Curncy</stp>
        <stp>PX_LAST</stp>
        <stp>[Qwack - YeildCurveExample.xlsx]OisDiscounting!R16C4</stp>
        <tr r="D16" s="2"/>
      </tp>
      <tp>
        <v>7.74</v>
        <stp/>
        <stp>##V3_BDPV12</stp>
        <stp>SAFR1C1F Curncy</stp>
        <stp>PX_LAST</stp>
        <stp>[Qwack - YeildCurveExample.xlsx]SelfDiscounting!R9C4</stp>
        <tr r="D9" s="1"/>
      </tp>
      <tp>
        <v>7.68</v>
        <stp/>
        <stp>##V3_BDPV12</stp>
        <stp>SASW3 Curncy</stp>
        <stp>PX_LAST</stp>
        <stp>[Qwack - YeildCurveExample.xlsx]OisDiscounting!R13C4</stp>
        <tr r="D13" s="2"/>
      </tp>
      <tp>
        <v>7.5025000000000004</v>
        <stp/>
        <stp>##V3_BDPV12</stp>
        <stp>SASW2 Curncy</stp>
        <stp>PX_LAST</stp>
        <stp>[Qwack - YeildCurveExample.xlsx]OisDiscounting!R12C4</stp>
        <tr r="D12" s="2"/>
      </tp>
      <tp>
        <v>97.655000000000001</v>
        <stp/>
        <stp>##V3_BDPV12</stp>
        <stp>EDU8 Comdty</stp>
        <stp>PX_LAST</stp>
        <stp>[Qwack - YeildCurveExample.xlsx]ComplexBuild!R7C11</stp>
        <tr r="K7" s="3"/>
      </tp>
      <tp>
        <v>97.41</v>
        <stp/>
        <stp>##V3_BDPV12</stp>
        <stp>EDZ8 Comdty</stp>
        <stp>PX_LAST</stp>
        <stp>[Qwack - YeildCurveExample.xlsx]ComplexBuild!R8C11</stp>
        <tr r="K8" s="3"/>
      </tp>
      <tp>
        <v>97.27</v>
        <stp/>
        <stp>##V3_BDPV12</stp>
        <stp>EDH9 Comdty</stp>
        <stp>PX_LAST</stp>
        <stp>[Qwack - YeildCurveExample.xlsx]ComplexBuild!R9C11</stp>
        <tr r="K9" s="3"/>
      </tp>
      <tp>
        <v>7.23</v>
        <stp/>
        <stp>##V3_BDPV12</stp>
        <stp>SAFR0CF Curncy</stp>
        <stp>PX_LAST</stp>
        <stp>[Qwack - YeildCurveExample.xlsx]OisDiscounting!R7C4</stp>
        <tr r="D7" s="2"/>
      </tp>
      <tp>
        <v>7.39</v>
        <stp/>
        <stp>##V3_BDPV12</stp>
        <stp>SAFR0FI Curncy</stp>
        <stp>PX_LAST</stp>
        <stp>[Qwack - YeildCurveExample.xlsx]OisDiscounting!R8C4</stp>
        <tr r="D8" s="2"/>
      </tp>
      <tp>
        <v>7.54</v>
        <stp/>
        <stp>##V3_BDPV12</stp>
        <stp>SAFR0I1 Curncy</stp>
        <stp>PX_LAST</stp>
        <stp>[Qwack - YeildCurveExample.xlsx]OisDiscounting!R9C4</stp>
        <tr r="D9" s="2"/>
      </tp>
      <tp>
        <v>2.3113799999999998</v>
        <stp/>
        <stp>##V3_BDPV12</stp>
        <stp>US0003M Index</stp>
        <stp>PX_LAST</stp>
        <stp>[Qwack - YeildCurveExample.xlsx]ComplexBuild!R6C11</stp>
        <tr r="K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workbookViewId="0">
      <selection activeCell="J12" sqref="J12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2">
        <f ca="1">TODAY()</f>
        <v>43334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ZAR.JIBAR.3M¬0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>
        <f ca="1">_xll.BDP(C4,"PX_LAST")</f>
        <v>7.0170000000000003</v>
      </c>
      <c r="E4" s="1">
        <f ca="1">D4/100</f>
        <v>7.017000000000001E-2</v>
      </c>
      <c r="F4" t="str">
        <f ca="1">_xll.QIns_CreateFRA(B4,valDate,"0x3",index,"ZAR",E4,1,"ZAR.JIBAR.3M","ZAR.JIBAR.3M",,,"ZAR.JIBAR.3M")</f>
        <v>3m¬0</v>
      </c>
      <c r="H4" s="2">
        <f ca="1">valDate</f>
        <v>43334</v>
      </c>
      <c r="I4" s="1">
        <f ca="1">_xll.QCurves_GetDF($C$21,valDate,H4)</f>
        <v>1</v>
      </c>
      <c r="J4" s="1">
        <f ca="1">_xll.QCurves_GetForwardRate($C$21,H4,H5,"Linear","Act365F")</f>
        <v>7.0170000000000329E-2</v>
      </c>
    </row>
    <row r="5" spans="2:10" x14ac:dyDescent="0.25">
      <c r="B5" t="s">
        <v>2</v>
      </c>
      <c r="C5" t="s">
        <v>3</v>
      </c>
      <c r="D5">
        <f ca="1">_xll.BDP(C5,"PX_LAST")</f>
        <v>7.16</v>
      </c>
      <c r="E5" s="1">
        <f t="shared" ref="E5:E15" ca="1" si="0">D5/100</f>
        <v>7.1599999999999997E-2</v>
      </c>
      <c r="F5" t="str">
        <f ca="1">_xll.QIns_CreateFRA(B5,valDate,B5,index,"ZAR",E5,1,"ZAR.JIBAR.3M","ZAR.JIBAR.3M",,,"ZAR.JIBAR.3M")</f>
        <v>3x6¬0</v>
      </c>
      <c r="H5" s="2">
        <f ca="1">EDATE(H4,3)</f>
        <v>43426</v>
      </c>
      <c r="I5" s="1">
        <f ca="1">_xll.QCurves_GetDF($C$21,valDate,H5)</f>
        <v>0.98262069731933532</v>
      </c>
      <c r="J5" s="1">
        <f ca="1">_xll.QCurves_GetForwardRate($C$21,H5,H6,"Linear","Act365F")</f>
        <v>7.1599999999999497E-2</v>
      </c>
    </row>
    <row r="6" spans="2:10" x14ac:dyDescent="0.25">
      <c r="B6" t="s">
        <v>4</v>
      </c>
      <c r="C6" t="s">
        <v>5</v>
      </c>
      <c r="D6">
        <f ca="1">_xll.BDP(C6,"PX_LAST")</f>
        <v>7.4</v>
      </c>
      <c r="E6" s="1">
        <f t="shared" ca="1" si="0"/>
        <v>7.400000000000001E-2</v>
      </c>
      <c r="F6" t="str">
        <f ca="1">_xll.QIns_CreateFRA(B6,valDate,B6,index,"ZAR",E6,1,"ZAR.JIBAR.3M","ZAR.JIBAR.3M",,,"ZAR.JIBAR.3M")</f>
        <v>6x9¬0</v>
      </c>
      <c r="H6" s="2">
        <f t="shared" ref="H6:H37" ca="1" si="1">EDATE(H5,3)</f>
        <v>43518</v>
      </c>
      <c r="I6" s="1">
        <f ca="1">_xll.QCurves_GetDF($C$21,valDate,H6)</f>
        <v>0.96520158531175826</v>
      </c>
      <c r="J6" s="1">
        <f ca="1">_xll.QCurves_GetForwardRate($C$21,H6,H7,"Linear","Act365F")</f>
        <v>7.4000000000000676E-2</v>
      </c>
    </row>
    <row r="7" spans="2:10" x14ac:dyDescent="0.25">
      <c r="B7" t="s">
        <v>6</v>
      </c>
      <c r="C7" t="s">
        <v>7</v>
      </c>
      <c r="D7">
        <f ca="1">_xll.BDP(C7,"PX_LAST")</f>
        <v>7.52</v>
      </c>
      <c r="E7" s="1">
        <f t="shared" ca="1" si="0"/>
        <v>7.5199999999999989E-2</v>
      </c>
      <c r="F7" t="str">
        <f ca="1">_xll.QIns_CreateFRA(B7,valDate,B7,index,"ZAR",E7,1,"ZAR.JIBAR.3M","ZAR.JIBAR.3M",,,"ZAR.JIBAR.3M")</f>
        <v>9x12¬0</v>
      </c>
      <c r="H7" s="2">
        <f t="shared" ca="1" si="1"/>
        <v>43607</v>
      </c>
      <c r="I7" s="1">
        <f ca="1">_xll.QCurves_GetDF($C$21,valDate,H7)</f>
        <v>0.94809432712425046</v>
      </c>
      <c r="J7" s="1">
        <f ca="1">_xll.QCurves_GetForwardRate($C$21,H7,H8,"Linear","Act365F")</f>
        <v>7.5199999999999614E-2</v>
      </c>
    </row>
    <row r="8" spans="2:10" x14ac:dyDescent="0.25">
      <c r="B8" t="s">
        <v>8</v>
      </c>
      <c r="C8" t="s">
        <v>9</v>
      </c>
      <c r="D8">
        <f ca="1">_xll.BDP(C8,"PX_LAST")</f>
        <v>7.65</v>
      </c>
      <c r="E8" s="1">
        <f t="shared" ca="1" si="0"/>
        <v>7.6499999999999999E-2</v>
      </c>
      <c r="F8" t="str">
        <f ca="1">_xll.QIns_CreateFRA(B8,valDate,B8,index,"ZAR",E8,1,"ZAR.JIBAR.3M","ZAR.JIBAR.3M",,,"ZAR.JIBAR.3M")</f>
        <v>12x15¬0</v>
      </c>
      <c r="H8" s="2">
        <f t="shared" ca="1" si="1"/>
        <v>43699</v>
      </c>
      <c r="I8" s="1">
        <f ca="1">_xll.QCurves_GetDF($C$21,valDate,H8)</f>
        <v>0.93045794292605954</v>
      </c>
      <c r="J8" s="1">
        <f ca="1">_xll.QCurves_GetForwardRate($C$21,H8,H9,"Linear","Act365F")</f>
        <v>7.6500000000000845E-2</v>
      </c>
    </row>
    <row r="9" spans="2:10" x14ac:dyDescent="0.25">
      <c r="B9" t="s">
        <v>10</v>
      </c>
      <c r="C9" t="s">
        <v>11</v>
      </c>
      <c r="D9">
        <f ca="1">_xll.BDP(C9,"PX_LAST")</f>
        <v>7.75</v>
      </c>
      <c r="E9" s="1">
        <f t="shared" ca="1" si="0"/>
        <v>7.7499999999999999E-2</v>
      </c>
      <c r="F9" t="str">
        <f ca="1">_xll.QIns_CreateFRA(B9,valDate,B9,index,"ZAR",E9,1,"ZAR.JIBAR.3M","ZAR.JIBAR.3M",,,"ZAR.JIBAR.3M")</f>
        <v>15x18¬0</v>
      </c>
      <c r="H9" s="2">
        <f t="shared" ca="1" si="1"/>
        <v>43791</v>
      </c>
      <c r="I9" s="1">
        <f ca="1">_xll.QCurves_GetDF($C$21,valDate,H9)</f>
        <v>0.91285607698141502</v>
      </c>
      <c r="J9" s="1">
        <f ca="1">_xll.QCurves_GetForwardRate($C$21,H9,H10,"Linear","Act365F")</f>
        <v>7.7469167918313916E-2</v>
      </c>
    </row>
    <row r="10" spans="2:10" x14ac:dyDescent="0.25">
      <c r="B10" t="s">
        <v>12</v>
      </c>
      <c r="C10" t="s">
        <v>18</v>
      </c>
      <c r="D10">
        <f ca="1">_xll.BDP(C10,"PX_LAST")</f>
        <v>7.5011000000000001</v>
      </c>
      <c r="E10" s="1">
        <f t="shared" ca="1" si="0"/>
        <v>7.5010999999999994E-2</v>
      </c>
      <c r="F10" t="str">
        <f ca="1">_xll.QIns_CreateIRS(B10,valDate,B10,index,E10,1,"ZAR.JIBAR.3M","ZAR.JIBAR.3M","Pay","ZAR.JIBAR.3M")</f>
        <v>2y¬0</v>
      </c>
      <c r="H10" s="2">
        <f t="shared" ca="1" si="1"/>
        <v>43883</v>
      </c>
      <c r="I10" s="1">
        <f ca="1">_xll.QCurves_GetDF($C$21,valDate,H10)</f>
        <v>0.89537260599451418</v>
      </c>
      <c r="J10" s="1">
        <f ca="1">_xll.QCurves_GetForwardRate($C$21,H10,H11,"Linear","Act365F")</f>
        <v>7.7488744366608339E-2</v>
      </c>
    </row>
    <row r="11" spans="2:10" x14ac:dyDescent="0.25">
      <c r="B11" t="s">
        <v>13</v>
      </c>
      <c r="C11" t="s">
        <v>19</v>
      </c>
      <c r="D11">
        <f ca="1">_xll.BDP(C11,"PX_LAST")</f>
        <v>7.665</v>
      </c>
      <c r="E11" s="1">
        <f t="shared" ca="1" si="0"/>
        <v>7.6649999999999996E-2</v>
      </c>
      <c r="F11" t="str">
        <f ca="1">_xll.QIns_CreateIRS(B11,valDate,B11,index,E11,1,"ZAR.JIBAR.3M","ZAR.JIBAR.3M","Pay","ZAR.JIBAR.3M")</f>
        <v>3y¬0</v>
      </c>
      <c r="H11" s="2">
        <f t="shared" ca="1" si="1"/>
        <v>43973</v>
      </c>
      <c r="I11" s="1">
        <f ca="1">_xll.QCurves_GetDF($C$21,valDate,H11)</f>
        <v>0.87858563398454104</v>
      </c>
      <c r="J11" s="1">
        <f ca="1">_xll.QCurves_GetForwardRate($C$21,H11,H12,"Linear","Act365F")</f>
        <v>7.8424947968223038E-2</v>
      </c>
    </row>
    <row r="12" spans="2:10" x14ac:dyDescent="0.25">
      <c r="B12" t="s">
        <v>14</v>
      </c>
      <c r="C12" t="s">
        <v>20</v>
      </c>
      <c r="D12">
        <f ca="1">_xll.BDP(C12,"PX_LAST")</f>
        <v>7.8250000000000002</v>
      </c>
      <c r="E12" s="1">
        <f t="shared" ca="1" si="0"/>
        <v>7.825E-2</v>
      </c>
      <c r="F12" t="str">
        <f ca="1">_xll.QIns_CreateIRS(B12,valDate,B12,index,E12,1,"ZAR.JIBAR.3M","ZAR.JIBAR.3M","Pay","ZAR.JIBAR.3M")</f>
        <v>4y¬0</v>
      </c>
      <c r="H12" s="2">
        <f t="shared" ca="1" si="1"/>
        <v>44065</v>
      </c>
      <c r="I12" s="1">
        <f ca="1">_xll.QCurves_GetDF($C$21,valDate,H12)</f>
        <v>0.86155494639673402</v>
      </c>
      <c r="J12" s="1">
        <f ca="1">_xll.QCurves_GetForwardRate($C$21,H12,H13,"Linear","Act365F")</f>
        <v>7.9067865836743079E-2</v>
      </c>
    </row>
    <row r="13" spans="2:10" x14ac:dyDescent="0.25">
      <c r="B13" t="s">
        <v>15</v>
      </c>
      <c r="C13" t="s">
        <v>21</v>
      </c>
      <c r="D13">
        <f ca="1">_xll.BDP(C13,"PX_LAST")</f>
        <v>7.96</v>
      </c>
      <c r="E13" s="1">
        <f t="shared" ca="1" si="0"/>
        <v>7.9600000000000004E-2</v>
      </c>
      <c r="F13" t="str">
        <f ca="1">_xll.QIns_CreateIRS(B13,valDate,B13,index,E13,1,"ZAR.JIBAR.3M","ZAR.JIBAR.3M","Pay","ZAR.JIBAR.3M")</f>
        <v>5y¬0</v>
      </c>
      <c r="H13" s="2">
        <f t="shared" ca="1" si="1"/>
        <v>44157</v>
      </c>
      <c r="I13" s="1">
        <f ca="1">_xll.QCurves_GetDF($C$21,valDate,H13)</f>
        <v>0.84472015132092648</v>
      </c>
      <c r="J13" s="1">
        <f ca="1">_xll.QCurves_GetForwardRate($C$21,H13,H14,"Linear","Act365F")</f>
        <v>7.994589798955154E-2</v>
      </c>
    </row>
    <row r="14" spans="2:10" x14ac:dyDescent="0.25">
      <c r="B14" t="s">
        <v>16</v>
      </c>
      <c r="C14" t="s">
        <v>22</v>
      </c>
      <c r="D14">
        <f ca="1">_xll.BDP(C14,"PX_LAST")</f>
        <v>8.1920000000000002</v>
      </c>
      <c r="E14" s="1">
        <f t="shared" ca="1" si="0"/>
        <v>8.1920000000000007E-2</v>
      </c>
      <c r="F14" t="str">
        <f ca="1">_xll.QIns_CreateIRS(B14,valDate,B14,index,E14,1,"ZAR.JIBAR.3M","ZAR.JIBAR.3M","Pay","ZAR.JIBAR.3M")</f>
        <v>7y¬0</v>
      </c>
      <c r="H14" s="2">
        <f t="shared" ca="1" si="1"/>
        <v>44249</v>
      </c>
      <c r="I14" s="1">
        <f ca="1">_xll.QCurves_GetDF($C$21,valDate,H14)</f>
        <v>0.82803463497496432</v>
      </c>
      <c r="J14" s="1">
        <f ca="1">_xll.QCurves_GetForwardRate($C$21,H14,H15,"Linear","Act365F")</f>
        <v>8.0789217608552386E-2</v>
      </c>
    </row>
    <row r="15" spans="2:10" x14ac:dyDescent="0.25">
      <c r="B15" t="s">
        <v>17</v>
      </c>
      <c r="C15" t="s">
        <v>23</v>
      </c>
      <c r="D15">
        <f ca="1">_xll.BDP(C15,"PX_LAST")</f>
        <v>8.4250000000000007</v>
      </c>
      <c r="E15" s="1">
        <f t="shared" ca="1" si="0"/>
        <v>8.4250000000000005E-2</v>
      </c>
      <c r="F15" t="str">
        <f ca="1">_xll.QIns_CreateIRS(B15,valDate,B15,index,E15,1,"ZAR.JIBAR.3M","ZAR.JIBAR.3M","Pay","ZAR.JIBAR.3M")</f>
        <v>10y¬0</v>
      </c>
      <c r="H15" s="2">
        <f t="shared" ca="1" si="1"/>
        <v>44338</v>
      </c>
      <c r="I15" s="1">
        <f ca="1">_xll.QCurves_GetDF($C$21,valDate,H15)</f>
        <v>0.81203806275982171</v>
      </c>
      <c r="J15" s="1">
        <f ca="1">_xll.QCurves_GetForwardRate($C$21,H15,H16,"Linear","Act365F")</f>
        <v>8.1686032833747743E-2</v>
      </c>
    </row>
    <row r="16" spans="2:10" x14ac:dyDescent="0.25">
      <c r="H16" s="2">
        <f t="shared" ca="1" si="1"/>
        <v>44430</v>
      </c>
      <c r="I16" s="1">
        <f ca="1">_xll.QCurves_GetDF($C$21,valDate,H16)</f>
        <v>0.79565601758430948</v>
      </c>
      <c r="J16" s="1">
        <f ca="1">_xll.QCurves_GetForwardRate($C$21,H16,H17,"Linear","Act365F")</f>
        <v>8.2618410818129068E-2</v>
      </c>
    </row>
    <row r="17" spans="2:10" x14ac:dyDescent="0.25">
      <c r="H17" s="2">
        <f t="shared" ca="1" si="1"/>
        <v>44522</v>
      </c>
      <c r="I17" s="1">
        <f ca="1">_xll.QCurves_GetDF($C$21,valDate,H17)</f>
        <v>0.77942498596862275</v>
      </c>
      <c r="J17" s="1">
        <f ca="1">_xll.QCurves_GetForwardRate($C$21,H17,H18,"Linear","Act365F")</f>
        <v>8.3511327979375022E-2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FundingInstruments¬0</v>
      </c>
      <c r="H18" s="2">
        <f t="shared" ca="1" si="1"/>
        <v>44614</v>
      </c>
      <c r="I18" s="1">
        <f ca="1">_xll.QCurves_GetDF($C$21,valDate,H18)</f>
        <v>0.76335676079848302</v>
      </c>
      <c r="J18" s="1">
        <f ca="1">_xll.QCurves_GetForwardRate($C$21,H18,H19,"Linear","Act365F")</f>
        <v>8.4360349100794332E-2</v>
      </c>
    </row>
    <row r="19" spans="2:10" x14ac:dyDescent="0.25">
      <c r="H19" s="2">
        <f t="shared" ca="1" si="1"/>
        <v>44703</v>
      </c>
      <c r="I19" s="1">
        <f ca="1">_xll.QCurves_GetDF($C$21,valDate,H19)</f>
        <v>0.74797095507525335</v>
      </c>
      <c r="J19" s="1">
        <f ca="1">_xll.QCurves_GetForwardRate($C$21,H19,H20,"Linear","Act365F")</f>
        <v>8.5267670041701341E-2</v>
      </c>
    </row>
    <row r="20" spans="2:10" x14ac:dyDescent="0.25">
      <c r="B20" t="s">
        <v>27</v>
      </c>
      <c r="C20" t="str">
        <f ca="1">_xll.QCurves_CreateFundingModel("Model",valDate,C18)</f>
        <v>Model¬0</v>
      </c>
      <c r="H20" s="2">
        <f t="shared" ca="1" si="1"/>
        <v>44795</v>
      </c>
      <c r="I20" s="1">
        <f ca="1">_xll.QCurves_GetDF($C$21,valDate,H20)</f>
        <v>0.73223369689459428</v>
      </c>
      <c r="J20" s="1">
        <f ca="1">_xll.QCurves_GetForwardRate($C$21,H20,H21,"Linear","Act365F")</f>
        <v>8.5153757620580597E-2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curve.ZAR.JIBAR.3M¬0</v>
      </c>
      <c r="H21" s="2">
        <f t="shared" ca="1" si="1"/>
        <v>44887</v>
      </c>
      <c r="I21" s="1">
        <f ca="1">_xll.QCurves_GetDF($C$21,valDate,H21)</f>
        <v>0.71684769876415089</v>
      </c>
      <c r="J21" s="1">
        <f ca="1">_xll.QCurves_GetForwardRate($C$21,H21,H22,"Linear","Act365F")</f>
        <v>8.5927439531162192E-2</v>
      </c>
    </row>
    <row r="22" spans="2:10" x14ac:dyDescent="0.25">
      <c r="H22" s="2">
        <f t="shared" ca="1" si="1"/>
        <v>44979</v>
      </c>
      <c r="I22" s="1">
        <f ca="1">_xll.QCurves_GetDF($C$21,valDate,H22)</f>
        <v>0.70165104358334918</v>
      </c>
      <c r="J22" s="1">
        <f ca="1">_xll.QCurves_GetForwardRate($C$21,H22,H23,"Linear","Act365F")</f>
        <v>8.6657997658933936E-2</v>
      </c>
    </row>
    <row r="23" spans="2:10" x14ac:dyDescent="0.25">
      <c r="H23" s="2">
        <f t="shared" ca="1" si="1"/>
        <v>45068</v>
      </c>
      <c r="I23" s="1">
        <f ca="1">_xll.QCurves_GetDF($C$21,valDate,H23)</f>
        <v>0.6871317394745865</v>
      </c>
      <c r="J23" s="1">
        <f ca="1">_xll.QCurves_GetForwardRate($C$21,H23,H24,"Linear","Act365F")</f>
        <v>8.7450005775096679E-2</v>
      </c>
    </row>
    <row r="24" spans="2:10" x14ac:dyDescent="0.25">
      <c r="H24" s="2">
        <f t="shared" ca="1" si="1"/>
        <v>45160</v>
      </c>
      <c r="I24" s="1">
        <f ca="1">_xll.QCurves_GetDF($C$21,valDate,H24)</f>
        <v>0.67231249748963118</v>
      </c>
      <c r="J24" s="1">
        <f ca="1">_xll.QCurves_GetForwardRate($C$21,H24,H25,"Linear","Act365F")</f>
        <v>8.7324940933519321E-2</v>
      </c>
    </row>
    <row r="25" spans="2:10" x14ac:dyDescent="0.25">
      <c r="H25" s="2">
        <f t="shared" ca="1" si="1"/>
        <v>45252</v>
      </c>
      <c r="I25" s="1">
        <f ca="1">_xll.QCurves_GetDF($C$21,valDate,H25)</f>
        <v>0.6578331491010796</v>
      </c>
      <c r="J25" s="1">
        <f ca="1">_xll.QCurves_GetForwardRate($C$21,H25,H26,"Linear","Act365F")</f>
        <v>8.8012769599913124E-2</v>
      </c>
    </row>
    <row r="26" spans="2:10" x14ac:dyDescent="0.25">
      <c r="H26" s="2">
        <f t="shared" ca="1" si="1"/>
        <v>45344</v>
      </c>
      <c r="I26" s="1">
        <f ca="1">_xll.QCurves_GetDF($C$21,valDate,H26)</f>
        <v>0.64355646635102792</v>
      </c>
      <c r="J26" s="1">
        <f ca="1">_xll.QCurves_GetForwardRate($C$21,H26,H27,"Linear","Act365F")</f>
        <v>8.8671846889556857E-2</v>
      </c>
    </row>
    <row r="27" spans="2:10" x14ac:dyDescent="0.25">
      <c r="H27" s="2">
        <f t="shared" ca="1" si="1"/>
        <v>45434</v>
      </c>
      <c r="I27" s="1">
        <f ca="1">_xll.QCurves_GetDF($C$21,valDate,H27)</f>
        <v>0.62978662823466547</v>
      </c>
      <c r="J27" s="1">
        <f ca="1">_xll.QCurves_GetForwardRate($C$21,H27,H28,"Linear","Act365F")</f>
        <v>8.9373817883785442E-2</v>
      </c>
    </row>
    <row r="28" spans="2:10" x14ac:dyDescent="0.25">
      <c r="H28" s="2">
        <f t="shared" ca="1" si="1"/>
        <v>45526</v>
      </c>
      <c r="I28" s="1">
        <f ca="1">_xll.QCurves_GetDF($C$21,valDate,H28)</f>
        <v>0.61591191926790001</v>
      </c>
      <c r="J28" s="1">
        <f ca="1">_xll.QCurves_GetForwardRate($C$21,H28,H29,"Linear","Act365F")</f>
        <v>9.0061994114898361E-2</v>
      </c>
    </row>
    <row r="29" spans="2:10" x14ac:dyDescent="0.25">
      <c r="H29" s="2">
        <f t="shared" ca="1" si="1"/>
        <v>45618</v>
      </c>
      <c r="I29" s="1">
        <f ca="1">_xll.QCurves_GetDF($C$21,valDate,H29)</f>
        <v>0.6022407192396908</v>
      </c>
      <c r="J29" s="1">
        <f ca="1">_xll.QCurves_GetForwardRate($C$21,H29,H30,"Linear","Act365F")</f>
        <v>9.0750287085951564E-2</v>
      </c>
    </row>
    <row r="30" spans="2:10" x14ac:dyDescent="0.25">
      <c r="H30" s="2">
        <f t="shared" ca="1" si="1"/>
        <v>45710</v>
      </c>
      <c r="I30" s="1">
        <f ca="1">_xll.QCurves_GetDF($C$21,valDate,H30)</f>
        <v>0.58877309694646707</v>
      </c>
      <c r="J30" s="1">
        <f ca="1">_xll.QCurves_GetForwardRate($C$21,H30,H31,"Linear","Act365F")</f>
        <v>9.1393389160542154E-2</v>
      </c>
    </row>
    <row r="31" spans="2:10" x14ac:dyDescent="0.25">
      <c r="H31" s="2">
        <f t="shared" ca="1" si="1"/>
        <v>45799</v>
      </c>
      <c r="I31" s="1">
        <f ca="1">_xll.QCurves_GetDF($C$21,valDate,H31)</f>
        <v>0.57593833229952773</v>
      </c>
      <c r="J31" s="1">
        <f ca="1">_xll.QCurves_GetForwardRate($C$21,H31,H32,"Linear","Act365F")</f>
        <v>9.2104769533547418E-2</v>
      </c>
    </row>
    <row r="32" spans="2:10" x14ac:dyDescent="0.25">
      <c r="H32" s="2">
        <f t="shared" ca="1" si="1"/>
        <v>45891</v>
      </c>
      <c r="I32" s="1">
        <f ca="1">_xll.QCurves_GetDF($C$21,valDate,H32)</f>
        <v>0.56287102877304229</v>
      </c>
      <c r="J32" s="1">
        <f ca="1">_xll.QCurves_GetForwardRate($C$21,H32,H33,"Linear","Act365F")</f>
        <v>9.0176372879796754E-2</v>
      </c>
    </row>
    <row r="33" spans="8:10" x14ac:dyDescent="0.25">
      <c r="H33" s="2">
        <f t="shared" ca="1" si="1"/>
        <v>45983</v>
      </c>
      <c r="I33" s="1">
        <f ca="1">_xll.QCurves_GetDF($C$21,valDate,H33)</f>
        <v>0.55036164585905145</v>
      </c>
      <c r="J33" s="1">
        <f ca="1">_xll.QCurves_GetForwardRate($C$21,H33,H34,"Linear","Act365F")</f>
        <v>9.0682937307914491E-2</v>
      </c>
    </row>
    <row r="34" spans="8:10" x14ac:dyDescent="0.25">
      <c r="H34" s="2">
        <f t="shared" ca="1" si="1"/>
        <v>46075</v>
      </c>
      <c r="I34" s="1">
        <f ca="1">_xll.QCurves_GetDF($C$21,valDate,H34)</f>
        <v>0.53806310037759819</v>
      </c>
      <c r="J34" s="1">
        <f ca="1">_xll.QCurves_GetForwardRate($C$21,H34,H35,"Linear","Act365F")</f>
        <v>9.1147404163035156E-2</v>
      </c>
    </row>
    <row r="35" spans="8:10" x14ac:dyDescent="0.25">
      <c r="H35" s="2">
        <f t="shared" ca="1" si="1"/>
        <v>46164</v>
      </c>
      <c r="I35" s="1">
        <f ca="1">_xll.QCurves_GetDF($C$21,valDate,H35)</f>
        <v>0.52636465462368365</v>
      </c>
      <c r="J35" s="1">
        <f ca="1">_xll.QCurves_GetForwardRate($C$21,H35,H36,"Linear","Act365F")</f>
        <v>9.1679732369493352E-2</v>
      </c>
    </row>
    <row r="36" spans="8:10" x14ac:dyDescent="0.25">
      <c r="H36" s="2">
        <f t="shared" ca="1" si="1"/>
        <v>46256</v>
      </c>
      <c r="I36" s="1">
        <f ca="1">_xll.QCurves_GetDF($C$21,valDate,H36)</f>
        <v>0.51447598102616843</v>
      </c>
      <c r="J36" s="1">
        <f ca="1">_xll.QCurves_GetForwardRate($C$21,H36,H37,"Linear","Act365F")</f>
        <v>9.2186484483558331E-2</v>
      </c>
    </row>
    <row r="37" spans="8:10" x14ac:dyDescent="0.25">
      <c r="H37" s="2">
        <f t="shared" ca="1" si="1"/>
        <v>46348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workbookViewId="0">
      <selection activeCell="C31" sqref="C31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2">
        <f ca="1">TODAY()</f>
        <v>43334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ZAR.JIBAR.3M¬1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ZAR.OIS.1B¬1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43334</v>
      </c>
      <c r="I4" s="1">
        <f ca="1">_xll.QCurves_GetDF($C$32,valDate,H4)</f>
        <v>1</v>
      </c>
      <c r="J4" s="1">
        <f ca="1">_xll.QCurves_GetForwardRate($C$32,H4,H5,"Linear","Act365F")</f>
        <v>7.0170000000000329E-2</v>
      </c>
      <c r="K4" s="1">
        <f ca="1">_xll.QCurves_GetDF($C$33,valDate,H4)</f>
        <v>1</v>
      </c>
    </row>
    <row r="5" spans="2:11" x14ac:dyDescent="0.25">
      <c r="H5" s="2">
        <f ca="1">EDATE(H4,3)</f>
        <v>43426</v>
      </c>
      <c r="I5" s="1">
        <f ca="1">_xll.QCurves_GetDF($C$32,valDate,H5)</f>
        <v>0.98262069731933521</v>
      </c>
      <c r="J5" s="1">
        <f ca="1">_xll.QCurves_GetForwardRate($C$32,H5,H6,"Linear","Act365F")</f>
        <v>7.1599999999999497E-2</v>
      </c>
      <c r="K5" s="1">
        <f ca="1">_xll.QCurves_GetDF($C$33,valDate,H5)</f>
        <v>0.98359514210713139</v>
      </c>
    </row>
    <row r="6" spans="2:11" x14ac:dyDescent="0.25">
      <c r="B6" t="s">
        <v>0</v>
      </c>
      <c r="C6" t="s">
        <v>1</v>
      </c>
      <c r="D6">
        <f ca="1">_xll.BDP(C6,"PX_LAST")</f>
        <v>7.0170000000000003</v>
      </c>
      <c r="E6" s="1">
        <f ca="1">D6/100</f>
        <v>7.017000000000001E-2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43518</v>
      </c>
      <c r="I6" s="1">
        <f ca="1">_xll.QCurves_GetDF($C$32,valDate,H6)</f>
        <v>0.96520158531175826</v>
      </c>
      <c r="J6" s="1">
        <f ca="1">_xll.QCurves_GetForwardRate($C$32,H6,H7,"Linear","Act365F")</f>
        <v>7.399999999999976E-2</v>
      </c>
      <c r="K6" s="1">
        <f ca="1">_xll.QCurves_GetDF($C$33,valDate,H6)</f>
        <v>0.96711653618428939</v>
      </c>
    </row>
    <row r="7" spans="2:11" x14ac:dyDescent="0.25">
      <c r="B7" t="s">
        <v>2</v>
      </c>
      <c r="C7" t="s">
        <v>3</v>
      </c>
      <c r="D7">
        <f ca="1">_xll.BDP(C7,"PX_LAST")</f>
        <v>7.16</v>
      </c>
      <c r="E7" s="1">
        <f t="shared" ref="E7:E17" ca="1" si="1">D7/100</f>
        <v>7.1599999999999997E-2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43607</v>
      </c>
      <c r="I7" s="1">
        <f ca="1">_xll.QCurves_GetDF($C$32,valDate,H7)</f>
        <v>0.94809432712425057</v>
      </c>
      <c r="J7" s="1">
        <f ca="1">_xll.QCurves_GetForwardRate($C$32,H7,H8,"Linear","Act365F")</f>
        <v>7.5200000000000489E-2</v>
      </c>
      <c r="K7" s="1">
        <f ca="1">_xll.QCurves_GetDF($C$33,valDate,H7)</f>
        <v>0.95088633921629617</v>
      </c>
    </row>
    <row r="8" spans="2:11" x14ac:dyDescent="0.25">
      <c r="B8" t="s">
        <v>4</v>
      </c>
      <c r="C8" t="s">
        <v>5</v>
      </c>
      <c r="D8">
        <f ca="1">_xll.BDP(C8,"PX_LAST")</f>
        <v>7.4</v>
      </c>
      <c r="E8" s="1">
        <f t="shared" ca="1" si="1"/>
        <v>7.400000000000001E-2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43699</v>
      </c>
      <c r="I8" s="1">
        <f ca="1">_xll.QCurves_GetDF($C$32,valDate,H8)</f>
        <v>0.93045794292605966</v>
      </c>
      <c r="J8" s="1">
        <f ca="1">_xll.QCurves_GetForwardRate($C$32,H8,H9,"Linear","Act365F")</f>
        <v>7.6499999999999971E-2</v>
      </c>
      <c r="K8" s="1">
        <f ca="1">_xll.QCurves_GetDF($C$33,valDate,H8)</f>
        <v>0.93412229892350551</v>
      </c>
    </row>
    <row r="9" spans="2:11" x14ac:dyDescent="0.25">
      <c r="B9" t="s">
        <v>6</v>
      </c>
      <c r="C9" t="s">
        <v>7</v>
      </c>
      <c r="D9">
        <f ca="1">_xll.BDP(C9,"PX_LAST")</f>
        <v>7.52</v>
      </c>
      <c r="E9" s="1">
        <f t="shared" ca="1" si="1"/>
        <v>7.5199999999999989E-2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43791</v>
      </c>
      <c r="I9" s="1">
        <f ca="1">_xll.QCurves_GetDF($C$32,valDate,H9)</f>
        <v>0.91285607698141513</v>
      </c>
      <c r="J9" s="1">
        <f ca="1">_xll.QCurves_GetForwardRate($C$32,H9,H10,"Linear","Act365F")</f>
        <v>7.7469167918314805E-2</v>
      </c>
      <c r="K9" s="1">
        <f ca="1">_xll.QCurves_GetDF($C$33,valDate,H9)</f>
        <v>0.91740997650668021</v>
      </c>
    </row>
    <row r="10" spans="2:11" x14ac:dyDescent="0.25">
      <c r="B10" t="s">
        <v>8</v>
      </c>
      <c r="C10" t="s">
        <v>9</v>
      </c>
      <c r="D10">
        <f ca="1">_xll.BDP(C10,"PX_LAST")</f>
        <v>7.65</v>
      </c>
      <c r="E10" s="1">
        <f t="shared" ca="1" si="1"/>
        <v>7.6499999999999999E-2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43883</v>
      </c>
      <c r="I10" s="1">
        <f ca="1">_xll.QCurves_GetDF($C$32,valDate,H10)</f>
        <v>0.89537260599451429</v>
      </c>
      <c r="J10" s="1">
        <f ca="1">_xll.QCurves_GetForwardRate($C$32,H10,H11,"Linear","Act365F")</f>
        <v>7.7466470599463183E-2</v>
      </c>
      <c r="K10" s="1">
        <f ca="1">_xll.QCurves_GetDF($C$33,valDate,H10)</f>
        <v>0.90067896129840552</v>
      </c>
    </row>
    <row r="11" spans="2:11" x14ac:dyDescent="0.25">
      <c r="B11" t="s">
        <v>10</v>
      </c>
      <c r="C11" t="s">
        <v>11</v>
      </c>
      <c r="D11">
        <f ca="1">_xll.BDP(C11,"PX_LAST")</f>
        <v>7.75</v>
      </c>
      <c r="E11" s="1">
        <f t="shared" ca="1" si="1"/>
        <v>7.7499999999999999E-2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43973</v>
      </c>
      <c r="I11" s="1">
        <f ca="1">_xll.QCurves_GetDF($C$32,valDate,H11)</f>
        <v>0.87859036887627506</v>
      </c>
      <c r="J11" s="1">
        <f ca="1">_xll.QCurves_GetForwardRate($C$32,H11,H12,"Linear","Act365F")</f>
        <v>7.8395732182510725E-2</v>
      </c>
      <c r="K11" s="1">
        <f ca="1">_xll.QCurves_GetDF($C$33,valDate,H11)</f>
        <v>0.88465176845794513</v>
      </c>
    </row>
    <row r="12" spans="2:11" x14ac:dyDescent="0.25">
      <c r="B12" t="s">
        <v>12</v>
      </c>
      <c r="C12" t="s">
        <v>18</v>
      </c>
      <c r="D12">
        <f ca="1">_xll.BDP(C12,"PX_LAST")</f>
        <v>7.5011000000000001</v>
      </c>
      <c r="E12" s="1">
        <f t="shared" ca="1" si="1"/>
        <v>7.5010999999999994E-2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44065</v>
      </c>
      <c r="I12" s="1">
        <f ca="1">_xll.QCurves_GetDF($C$32,valDate,H12)</f>
        <v>0.86156581107462971</v>
      </c>
      <c r="J12" s="1">
        <f ca="1">_xll.QCurves_GetForwardRate($C$32,H12,H13,"Linear","Act365F")</f>
        <v>7.9048166919511692E-2</v>
      </c>
      <c r="K12" s="1">
        <f ca="1">_xll.QCurves_GetDF($C$33,valDate,H12)</f>
        <v>0.86836834495007398</v>
      </c>
    </row>
    <row r="13" spans="2:11" x14ac:dyDescent="0.25">
      <c r="B13" t="s">
        <v>13</v>
      </c>
      <c r="C13" t="s">
        <v>19</v>
      </c>
      <c r="D13">
        <f ca="1">_xll.BDP(C13,"PX_LAST")</f>
        <v>7.665</v>
      </c>
      <c r="E13" s="1">
        <f t="shared" ca="1" si="1"/>
        <v>7.6649999999999996E-2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44157</v>
      </c>
      <c r="I13" s="1">
        <f ca="1">_xll.QCurves_GetDF($C$32,valDate,H13)</f>
        <v>0.84473491602984585</v>
      </c>
      <c r="J13" s="1">
        <f ca="1">_xll.QCurves_GetForwardRate($C$32,H13,H14,"Linear","Act365F")</f>
        <v>7.9923623348907749E-2</v>
      </c>
      <c r="K13" s="1">
        <f ca="1">_xll.QCurves_GetDF($C$33,valDate,H13)</f>
        <v>0.85227823480398468</v>
      </c>
    </row>
    <row r="14" spans="2:11" x14ac:dyDescent="0.25">
      <c r="B14" t="s">
        <v>14</v>
      </c>
      <c r="C14" t="s">
        <v>20</v>
      </c>
      <c r="D14">
        <f ca="1">_xll.BDP(C14,"PX_LAST")</f>
        <v>7.8250000000000002</v>
      </c>
      <c r="E14" s="1">
        <f t="shared" ca="1" si="1"/>
        <v>7.825E-2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44249</v>
      </c>
      <c r="I14" s="1">
        <f ca="1">_xll.QCurves_GetDF($C$32,valDate,H14)</f>
        <v>0.82805366525876678</v>
      </c>
      <c r="J14" s="1">
        <f ca="1">_xll.QCurves_GetForwardRate($C$32,H14,H15,"Linear","Act365F")</f>
        <v>8.0764112155604195E-2</v>
      </c>
      <c r="K14" s="1">
        <f ca="1">_xll.QCurves_GetDF($C$33,valDate,H14)</f>
        <v>0.83631278029919787</v>
      </c>
    </row>
    <row r="15" spans="2:11" x14ac:dyDescent="0.25">
      <c r="B15" t="s">
        <v>15</v>
      </c>
      <c r="C15" t="s">
        <v>21</v>
      </c>
      <c r="D15">
        <f ca="1">_xll.BDP(C15,"PX_LAST")</f>
        <v>7.96</v>
      </c>
      <c r="E15" s="1">
        <f t="shared" ca="1" si="1"/>
        <v>7.9600000000000004E-2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44338</v>
      </c>
      <c r="I15" s="1">
        <f ca="1">_xll.QCurves_GetDF($C$32,valDate,H15)</f>
        <v>0.81206160048636755</v>
      </c>
      <c r="J15" s="1">
        <f ca="1">_xll.QCurves_GetForwardRate($C$32,H15,H16,"Linear","Act365F")</f>
        <v>8.1658062324733646E-2</v>
      </c>
      <c r="K15" s="1">
        <f ca="1">_xll.QCurves_GetDF($C$33,valDate,H15)</f>
        <v>0.82098884741063149</v>
      </c>
    </row>
    <row r="16" spans="2:11" x14ac:dyDescent="0.25">
      <c r="B16" t="s">
        <v>16</v>
      </c>
      <c r="C16" t="s">
        <v>22</v>
      </c>
      <c r="D16">
        <f ca="1">_xll.BDP(C16,"PX_LAST")</f>
        <v>8.1920000000000002</v>
      </c>
      <c r="E16" s="1">
        <f t="shared" ca="1" si="1"/>
        <v>8.1920000000000007E-2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44430</v>
      </c>
      <c r="I16" s="1">
        <f ca="1">_xll.QCurves_GetDF($C$32,valDate,H16)</f>
        <v>0.7956845769484866</v>
      </c>
      <c r="J16" s="1">
        <f ca="1">_xll.QCurves_GetForwardRate($C$32,H16,H17,"Linear","Act365F")</f>
        <v>8.2576328761724022E-2</v>
      </c>
      <c r="K16" s="1">
        <f ca="1">_xll.QCurves_GetDF($C$33,valDate,H16)</f>
        <v>0.80527742022449966</v>
      </c>
    </row>
    <row r="17" spans="2:11" x14ac:dyDescent="0.25">
      <c r="B17" t="s">
        <v>17</v>
      </c>
      <c r="C17" t="s">
        <v>23</v>
      </c>
      <c r="D17">
        <f ca="1">_xll.BDP(C17,"PX_LAST")</f>
        <v>8.4250000000000007</v>
      </c>
      <c r="E17" s="1">
        <f t="shared" ca="1" si="1"/>
        <v>8.4250000000000005E-2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44522</v>
      </c>
      <c r="I17" s="1">
        <f ca="1">_xll.QCurves_GetDF($C$32,valDate,H17)</f>
        <v>0.77946106180738306</v>
      </c>
      <c r="J17" s="1">
        <f ca="1">_xll.QCurves_GetForwardRate($C$32,H17,H18,"Linear","Act365F")</f>
        <v>8.3464475026217816E-2</v>
      </c>
      <c r="K17" s="1">
        <f ca="1">_xll.QCurves_GetDF($C$33,valDate,H17)</f>
        <v>0.78970114206783404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OIS_3m¬1</v>
      </c>
      <c r="H18" s="2">
        <f t="shared" ca="1" si="0"/>
        <v>44614</v>
      </c>
      <c r="I18" s="1">
        <f ca="1">_xll.QCurves_GetDF($C$32,valDate,H18)</f>
        <v>0.76340092245154934</v>
      </c>
      <c r="J18" s="1">
        <f ca="1">_xll.QCurves_GetForwardRate($C$32,H18,H19,"Linear","Act365F")</f>
        <v>8.4308948162348005E-2</v>
      </c>
      <c r="K18" s="1">
        <f ca="1">_xll.QCurves_GetDF($C$33,valDate,H18)</f>
        <v>0.77426386394854507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OIS_6m¬1</v>
      </c>
      <c r="H19" s="2">
        <f t="shared" ca="1" si="0"/>
        <v>44703</v>
      </c>
      <c r="I19" s="1">
        <f ca="1">_xll.QCurves_GetDF($C$32,valDate,H19)</f>
        <v>0.74802341292856644</v>
      </c>
      <c r="J19" s="1">
        <f ca="1">_xll.QCurves_GetForwardRate($C$32,H19,H20,"Linear","Act365F")</f>
        <v>8.5211648578659718E-2</v>
      </c>
      <c r="K19" s="1">
        <f ca="1">_xll.QCurves_GetDF($C$33,valDate,H19)</f>
        <v>0.75946572451817218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OIS_9m¬1</v>
      </c>
      <c r="H20" s="2">
        <f t="shared" ca="1" si="0"/>
        <v>44795</v>
      </c>
      <c r="I20" s="1">
        <f ca="1">_xll.QCurves_GetDF($C$32,valDate,H20)</f>
        <v>0.73229517383594811</v>
      </c>
      <c r="J20" s="1">
        <f ca="1">_xll.QCurves_GetForwardRate($C$32,H20,H21,"Linear","Act365F")</f>
        <v>8.5091303791514306E-2</v>
      </c>
      <c r="K20" s="1">
        <f ca="1">_xll.QCurves_GetDF($C$33,valDate,H20)</f>
        <v>0.74431253197891567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OIS_1y¬1</v>
      </c>
      <c r="H21" s="2">
        <f t="shared" ca="1" si="0"/>
        <v>44887</v>
      </c>
      <c r="I21" s="1">
        <f ca="1">_xll.QCurves_GetDF($C$32,valDate,H21)</f>
        <v>0.71691893237428661</v>
      </c>
      <c r="J21" s="1">
        <f ca="1">_xll.QCurves_GetForwardRate($C$32,H21,H22,"Linear","Act365F")</f>
        <v>8.5860111696545713E-2</v>
      </c>
      <c r="K21" s="1">
        <f ca="1">_xll.QCurves_GetDF($C$33,valDate,H21)</f>
        <v>0.72930881729479657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OIS_18m¬1</v>
      </c>
      <c r="H22" s="2">
        <f t="shared" ca="1" si="0"/>
        <v>44979</v>
      </c>
      <c r="I22" s="1">
        <f ca="1">_xll.QCurves_GetDF($C$32,valDate,H22)</f>
        <v>0.7017324232504345</v>
      </c>
      <c r="J22" s="1">
        <f ca="1">_xll.QCurves_GetForwardRate($C$32,H22,H23,"Linear","Act365F")</f>
        <v>8.6585924275371248E-2</v>
      </c>
      <c r="K22" s="1">
        <f ca="1">_xll.QCurves_GetDF($C$33,valDate,H22)</f>
        <v>0.71445779226678308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OIS_2y¬1</v>
      </c>
      <c r="H23" s="2">
        <f t="shared" ca="1" si="0"/>
        <v>45068</v>
      </c>
      <c r="I23" s="1">
        <f ca="1">_xll.QCurves_GetDF($C$32,valDate,H23)</f>
        <v>0.68722326253283228</v>
      </c>
      <c r="J23" s="1">
        <f ca="1">_xll.QCurves_GetForwardRate($C$32,H23,H24,"Linear","Act365F")</f>
        <v>8.7373083455191861E-2</v>
      </c>
      <c r="K23" s="1">
        <f ca="1">_xll.QCurves_GetDF($C$33,valDate,H23)</f>
        <v>0.7002392158423103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OIS_5y¬1</v>
      </c>
      <c r="H24" s="2">
        <f t="shared" ca="1" si="0"/>
        <v>45160</v>
      </c>
      <c r="I24" s="1">
        <f ca="1">_xll.QCurves_GetDF($C$32,valDate,H24)</f>
        <v>0.67241480272435383</v>
      </c>
      <c r="J24" s="1">
        <f ca="1">_xll.QCurves_GetForwardRate($C$32,H24,H25,"Linear","Act365F")</f>
        <v>8.7222803395804294E-2</v>
      </c>
      <c r="K24" s="1">
        <f ca="1">_xll.QCurves_GetDF($C$33,valDate,H24)</f>
        <v>0.68569734910201274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OIS_10y¬1</v>
      </c>
      <c r="H25" s="2">
        <f t="shared" ca="1" si="0"/>
        <v>45252</v>
      </c>
      <c r="I25" s="1">
        <f ca="1">_xll.QCurves_GetDF($C$32,valDate,H25)</f>
        <v>0.65794982465740459</v>
      </c>
      <c r="J25" s="1">
        <f ca="1">_xll.QCurves_GetForwardRate($C$32,H25,H26,"Linear","Act365F")</f>
        <v>8.7903797265067307E-2</v>
      </c>
      <c r="K25" s="1">
        <f ca="1">_xll.QCurves_GetDF($C$33,valDate,H25)</f>
        <v>0.67178416643711236</v>
      </c>
    </row>
    <row r="26" spans="2:11" x14ac:dyDescent="0.25">
      <c r="H26" s="2">
        <f t="shared" ca="1" si="0"/>
        <v>45344</v>
      </c>
      <c r="I26" s="1">
        <f ca="1">_xll.QCurves_GetDF($C$32,valDate,H26)</f>
        <v>0.64368790621544747</v>
      </c>
      <c r="J26" s="1">
        <f ca="1">_xll.QCurves_GetForwardRate($C$32,H26,H27,"Linear","Act365F")</f>
        <v>8.85561673592348E-2</v>
      </c>
      <c r="K26" s="1">
        <f ca="1">_xll.QCurves_GetDF($C$33,valDate,H26)</f>
        <v>0.65805930530642465</v>
      </c>
    </row>
    <row r="27" spans="2:11" x14ac:dyDescent="0.25">
      <c r="H27" s="2">
        <f t="shared" ca="1" si="0"/>
        <v>45434</v>
      </c>
      <c r="I27" s="1">
        <f ca="1">_xll.QCurves_GetDF($C$32,valDate,H27)</f>
        <v>0.62993283932506028</v>
      </c>
      <c r="J27" s="1">
        <f ca="1">_xll.QCurves_GetForwardRate($C$32,H27,H28,"Linear","Act365F")</f>
        <v>8.9251317747970613E-2</v>
      </c>
      <c r="K27" s="1">
        <f ca="1">_xll.QCurves_GetDF($C$33,valDate,H27)</f>
        <v>0.64481506728645754</v>
      </c>
    </row>
    <row r="28" spans="2:11" x14ac:dyDescent="0.25">
      <c r="H28" s="2">
        <f t="shared" ca="1" si="0"/>
        <v>45526</v>
      </c>
      <c r="I28" s="1">
        <f ca="1">_xll.QCurves_GetDF($C$32,valDate,H28)</f>
        <v>0.6160735124777188</v>
      </c>
      <c r="J28" s="1">
        <f ca="1">_xll.QCurves_GetForwardRate($C$32,H28,H29,"Linear","Act365F")</f>
        <v>8.9932652316939865E-2</v>
      </c>
      <c r="K28" s="1">
        <f ca="1">_xll.QCurves_GetDF($C$33,valDate,H28)</f>
        <v>0.63146277307103804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FundingInstrumentsOis¬1</v>
      </c>
      <c r="H29" s="2">
        <f t="shared" ca="1" si="0"/>
        <v>45618</v>
      </c>
      <c r="I29" s="1">
        <f ca="1">_xll.QCurves_GetDF($C$32,valDate,H29)</f>
        <v>0.60241792924327597</v>
      </c>
      <c r="J29" s="1">
        <f ca="1">_xll.QCurves_GetForwardRate($C$32,H29,H30,"Linear","Act365F")</f>
        <v>9.0614101319651918E-2</v>
      </c>
      <c r="K29" s="1">
        <f ca="1">_xll.QCurves_GetDF($C$33,valDate,H29)</f>
        <v>0.61829866099564768</v>
      </c>
    </row>
    <row r="30" spans="2:11" x14ac:dyDescent="0.25">
      <c r="H30" s="2">
        <f t="shared" ca="1" si="0"/>
        <v>45710</v>
      </c>
      <c r="I30" s="1">
        <f ca="1">_xll.QCurves_GetDF($C$32,valDate,H30)</f>
        <v>0.58896610899656376</v>
      </c>
      <c r="J30" s="1">
        <f ca="1">_xll.QCurves_GetForwardRate($C$32,H30,H31,"Linear","Act365F")</f>
        <v>9.1250574820217908E-2</v>
      </c>
      <c r="K30" s="1">
        <f ca="1">_xll.QCurves_GetDF($C$33,valDate,H30)</f>
        <v>0.60532252852352475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45799</v>
      </c>
      <c r="I31" s="1">
        <f ca="1">_xll.QCurves_GetDF($C$32,valDate,H31)</f>
        <v>0.57614676277122756</v>
      </c>
      <c r="J31" s="1">
        <f ca="1">_xll.QCurves_GetForwardRate($C$32,H31,H32,"Linear","Act365F")</f>
        <v>9.1955112269369643E-2</v>
      </c>
      <c r="K31" s="1">
        <f ca="1">_xll.QCurves_GetDF($C$33,valDate,H31)</f>
        <v>0.59294815460446615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45891</v>
      </c>
      <c r="I32" s="1">
        <f ca="1">_xll.QCurves_GetDF($C$32,valDate,H32)</f>
        <v>0.56309548928607078</v>
      </c>
      <c r="J32" s="1">
        <f ca="1">_xll.QCurves_GetForwardRate($C$32,H32,H33,"Linear","Act365F")</f>
        <v>9.0021831130743274E-2</v>
      </c>
      <c r="K32" s="1">
        <f ca="1">_xll.QCurves_GetDF($C$33,valDate,H32)</f>
        <v>0.5803409707347873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45983</v>
      </c>
      <c r="I33" s="1">
        <f ca="1">_xll.QCurves_GetDF($C$32,valDate,H33)</f>
        <v>0.55060208884731687</v>
      </c>
      <c r="J33" s="1">
        <f ca="1">_xll.QCurves_GetForwardRate($C$32,H33,H34,"Linear","Act365F")</f>
        <v>9.0521683984113213E-2</v>
      </c>
      <c r="K33" s="1">
        <f ca="1">_xll.QCurves_GetDF($C$33,valDate,H33)</f>
        <v>0.56792072807593985</v>
      </c>
    </row>
    <row r="34" spans="2:11" x14ac:dyDescent="0.25">
      <c r="H34" s="2">
        <f t="shared" ca="1" si="0"/>
        <v>46075</v>
      </c>
      <c r="I34" s="1">
        <f ca="1">_xll.QCurves_GetDF($C$32,valDate,H34)</f>
        <v>0.5383195612448417</v>
      </c>
      <c r="J34" s="1">
        <f ca="1">_xll.QCurves_GetForwardRate($C$32,H34,H35,"Linear","Act365F")</f>
        <v>9.0979671285473324E-2</v>
      </c>
      <c r="K34" s="1">
        <f ca="1">_xll.QCurves_GetDF($C$33,valDate,H34)</f>
        <v>0.55568693506062106</v>
      </c>
    </row>
    <row r="35" spans="2:11" x14ac:dyDescent="0.25">
      <c r="H35" s="2">
        <f t="shared" ca="1" si="0"/>
        <v>46164</v>
      </c>
      <c r="I35" s="1">
        <f ca="1">_xll.QCurves_GetDF($C$32,valDate,H35)</f>
        <v>0.526636610322193</v>
      </c>
      <c r="J35" s="1">
        <f ca="1">_xll.QCurves_GetForwardRate($C$32,H35,H36,"Linear","Act365F")</f>
        <v>9.1505269899170516E-2</v>
      </c>
      <c r="K35" s="1">
        <f ca="1">_xll.QCurves_GetDF($C$33,valDate,H35)</f>
        <v>0.54402897240608017</v>
      </c>
    </row>
    <row r="36" spans="2:11" x14ac:dyDescent="0.25">
      <c r="H36" s="2">
        <f t="shared" ca="1" si="0"/>
        <v>46256</v>
      </c>
      <c r="I36" s="1">
        <f ca="1">_xll.QCurves_GetDF($C$32,valDate,H36)</f>
        <v>0.5147639192385931</v>
      </c>
      <c r="J36" s="1">
        <f ca="1">_xll.QCurves_GetForwardRate($C$32,H36,H37,"Linear","Act365F")</f>
        <v>9.200530550472226E-2</v>
      </c>
      <c r="K36" s="1">
        <f ca="1">_xll.QCurves_GetDF($C$33,valDate,H36)</f>
        <v>0.53216030130704972</v>
      </c>
    </row>
    <row r="37" spans="2:11" x14ac:dyDescent="0.25">
      <c r="H37" s="2">
        <f t="shared" ca="1" si="0"/>
        <v>46348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8"/>
  <sheetViews>
    <sheetView tabSelected="1" workbookViewId="0">
      <selection activeCell="E3" sqref="E3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2">
        <f ca="1">TODAY()</f>
        <v>43335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ZAR.JIBAR.3M¬1</v>
      </c>
      <c r="I2" t="s">
        <v>25</v>
      </c>
      <c r="J2" t="str">
        <f ca="1">_xll.QIns_CreateRateIndex("USD.LIBOR.3M","USD","3M","Act360","Act360","6M","NYC","2b","MF")</f>
        <v>USD.LIBOR.3M¬1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ZAR.OIS.1B¬1</v>
      </c>
      <c r="I3" t="s">
        <v>31</v>
      </c>
      <c r="J3" t="str">
        <f ca="1">_xll.QIns_CreateRateIndex("USD.OIS.1B","USD","3M","Act360","Act360","3M","NYC","0b","MF")</f>
        <v>USD.OIS.1B¬1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43335</v>
      </c>
      <c r="V4" s="1">
        <f ca="1">_xll.QCurves_GetDF($D$33,valDate,U4)</f>
        <v>1</v>
      </c>
      <c r="W4" s="1">
        <f ca="1">_xll.QCurves_GetForwardRate($D$33,U4,U5,"Linear","Act365F")</f>
        <v>7.0170000000000329E-2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>
        <f ca="1">_xll.BDP("ZAR Curncy","PX_LAST")</f>
        <v>14.232699999999999</v>
      </c>
      <c r="R5" s="2">
        <f ca="1">_xll.QDates_AddPeriod(valDate,"2b","F","JHB+NYC")</f>
        <v>43339</v>
      </c>
      <c r="U5" s="2">
        <f ca="1">EDATE(U4,3)</f>
        <v>43427</v>
      </c>
      <c r="V5" s="1">
        <f ca="1">_xll.QCurves_GetDF($D$33,valDate,U5)</f>
        <v>0.98262069731933521</v>
      </c>
      <c r="W5" s="1">
        <f ca="1">_xll.QCurves_GetForwardRate($D$33,U5,U6,"Linear","Act365F")</f>
        <v>7.2263012495039719E-2</v>
      </c>
      <c r="X5" s="1">
        <f ca="1">_xll.QCurves_GetDF($D$34,valDate,U5)</f>
        <v>0.98359514210713139</v>
      </c>
      <c r="Y5" s="1">
        <f ca="1">_xll.QCurves_GetDF($D$35,valDate,U5)</f>
        <v>0.99412782610906936</v>
      </c>
    </row>
    <row r="6" spans="2:25" x14ac:dyDescent="0.25">
      <c r="B6" t="s">
        <v>0</v>
      </c>
      <c r="C6" t="s">
        <v>1</v>
      </c>
      <c r="D6">
        <f ca="1">_xll.BDP(C6,"PX_LAST")</f>
        <v>7.0170000000000003</v>
      </c>
      <c r="E6" s="1">
        <f ca="1">D6/100</f>
        <v>7.017000000000001E-2</v>
      </c>
      <c r="F6" t="str">
        <f ca="1">_xll.QIns_CreateFRA("ZAROISFra_"&amp;B6,valDate,"0x3",index,"ZAR",E6,1,"ZAR.JIBAR.3M","ZAR.OIS.1B",,,"ZAR.JIBAR.3M")</f>
        <v>ZAROISFra_3m¬1</v>
      </c>
      <c r="I6" t="s">
        <v>0</v>
      </c>
      <c r="J6" t="s">
        <v>38</v>
      </c>
      <c r="K6">
        <f ca="1">_xll.BDP(J6,"PX_LAST")</f>
        <v>2.3113799999999998</v>
      </c>
      <c r="L6" s="1">
        <f ca="1">K6/100</f>
        <v>2.3113799999999997E-2</v>
      </c>
      <c r="M6" t="str">
        <f ca="1">_xll.QIns_CreateFRA("USDOISFra_"&amp;I6,valDate,"0x3",J2,"USD",L6,1,"USD.LIBOR.3M","USD.OIS.1B",,,"USD.LIBOR.3M")</f>
        <v>USDOISFra_3m¬1</v>
      </c>
      <c r="O6" s="2">
        <f ca="1">_xll.QDates_AddPeriod($R$5,P6,"F","JHB+NYC")</f>
        <v>43347</v>
      </c>
      <c r="P6" t="s">
        <v>57</v>
      </c>
      <c r="Q6">
        <f ca="1">_xll.BDP("ZAR"&amp;P6&amp;" Curncy","PX_LAST")</f>
        <v>156</v>
      </c>
      <c r="R6" s="5">
        <f ca="1">$Q$5+Q6/10000</f>
        <v>14.248299999999999</v>
      </c>
      <c r="S6" s="5" t="str">
        <f ca="1">_xll.QIns_CreateFxForward("ZARFwd_"&amp;P6,O6,"ZAR","USD",1000000,R6,"ZAR.DISC.[USD.OIS.1B]","ZAR.DISC.[USD.OIS.1B]")</f>
        <v>ZARFwd_1w¬1</v>
      </c>
      <c r="U6" s="2">
        <f t="shared" ref="U6:U37" ca="1" si="0">EDATE(U5,3)</f>
        <v>43519</v>
      </c>
      <c r="V6" s="1">
        <f ca="1">_xll.QCurves_GetDF($D$33,valDate,U6)</f>
        <v>0.9650431705908189</v>
      </c>
      <c r="W6" s="1">
        <f ca="1">_xll.QCurves_GetForwardRate($D$33,U6,U7,"Linear","Act365F")</f>
        <v>7.383456676980367E-2</v>
      </c>
      <c r="X6" s="1">
        <f ca="1">_xll.QCurves_GetDF($D$34,valDate,U6)</f>
        <v>0.96695711922397887</v>
      </c>
      <c r="Y6" s="1">
        <f ca="1">_xll.QCurves_GetDF($D$35,valDate,U6)</f>
        <v>0.98762349890141343</v>
      </c>
    </row>
    <row r="7" spans="2:25" x14ac:dyDescent="0.25">
      <c r="B7" t="s">
        <v>2</v>
      </c>
      <c r="C7" t="s">
        <v>3</v>
      </c>
      <c r="D7">
        <f ca="1">_xll.BDP(C7,"PX_LAST")</f>
        <v>7.23</v>
      </c>
      <c r="E7" s="1">
        <f t="shared" ref="E7:E17" ca="1" si="1">D7/100</f>
        <v>7.2300000000000003E-2</v>
      </c>
      <c r="F7" t="str">
        <f ca="1">_xll.QIns_CreateFRA("ZAROISFra_"&amp;B7,valDate,B7,index,"ZAR",E7,1,"ZAR.JIBAR.3M","ZAR.OIS.1B",,,"ZAR.JIBAR.3M")</f>
        <v>ZAROISFra_3x6¬1</v>
      </c>
      <c r="I7" t="s">
        <v>39</v>
      </c>
      <c r="J7" t="str">
        <f ca="1">I7&amp;" Comdty"</f>
        <v>EDU8 Comdty</v>
      </c>
      <c r="K7">
        <f ca="1">_xll.BDP(J7,"PX_LAST")</f>
        <v>97.655000000000001</v>
      </c>
      <c r="L7" s="4">
        <f ca="1">K7</f>
        <v>97.655000000000001</v>
      </c>
      <c r="M7" t="str">
        <f ca="1">_xll.QIns_CreateSTIRFromCode(I7,valDate,I7,$J$2,L7,1,0,"USD.LIBOR.3M","USD.LIBOR.3M")</f>
        <v>EDU8¬1</v>
      </c>
      <c r="O7" s="2">
        <f ca="1">_xll.QDates_AddPeriod($R$5,P7,"MF","JHB+NYC")</f>
        <v>43370</v>
      </c>
      <c r="P7" t="s">
        <v>58</v>
      </c>
      <c r="Q7">
        <f ca="1">_xll.BDP("ZAR"&amp;P7&amp;" Curncy","PX_LAST")</f>
        <v>593</v>
      </c>
      <c r="R7" s="5">
        <f t="shared" ref="R7:R18" ca="1" si="2">$Q$5+Q7/10000</f>
        <v>14.292</v>
      </c>
      <c r="S7" s="5" t="str">
        <f ca="1">_xll.QIns_CreateFxForward("ZARFwd_"&amp;P7,O7,"ZAR","USD",1000000,R7,"ZAR.DISC.[USD.OIS.1B]","ZAR.DISC.[USD.OIS.1B]")</f>
        <v>ZARFwd_1m¬1</v>
      </c>
      <c r="U7" s="2">
        <f t="shared" ca="1" si="0"/>
        <v>43608</v>
      </c>
      <c r="V7" s="1">
        <f ca="1">_xll.QCurves_GetDF($D$33,valDate,U7)</f>
        <v>0.94797628233824371</v>
      </c>
      <c r="W7" s="1">
        <f ca="1">_xll.QCurves_GetForwardRate($D$33,U7,U8,"Linear","Act365F")</f>
        <v>7.5399999999999662E-2</v>
      </c>
      <c r="X7" s="1">
        <f ca="1">_xll.QCurves_GetDF($D$34,valDate,U7)</f>
        <v>0.95076543666068314</v>
      </c>
      <c r="Y7" s="1">
        <f ca="1">_xll.QCurves_GetDF($D$35,valDate,U7)</f>
        <v>0.98073433665265808</v>
      </c>
    </row>
    <row r="8" spans="2:25" x14ac:dyDescent="0.25">
      <c r="B8" t="s">
        <v>4</v>
      </c>
      <c r="C8" t="s">
        <v>5</v>
      </c>
      <c r="D8">
        <f ca="1">_xll.BDP(C8,"PX_LAST")</f>
        <v>7.39</v>
      </c>
      <c r="E8" s="1">
        <f t="shared" ca="1" si="1"/>
        <v>7.3899999999999993E-2</v>
      </c>
      <c r="F8" t="str">
        <f ca="1">_xll.QIns_CreateFRA("ZAROISFra_"&amp;B8,valDate,B8,index,"ZAR",E8,1,"ZAR.JIBAR.3M","ZAR.OIS.1B",,,"ZAR.JIBAR.3M")</f>
        <v>ZAROISFra_6x9¬1</v>
      </c>
      <c r="I8" t="s">
        <v>40</v>
      </c>
      <c r="J8" t="str">
        <f t="shared" ref="J8:J11" ca="1" si="3">I8&amp;" Comdty"</f>
        <v>EDZ8 Comdty</v>
      </c>
      <c r="K8">
        <f ca="1">_xll.BDP(J8,"PX_LAST")</f>
        <v>97.41</v>
      </c>
      <c r="L8" s="4">
        <f t="shared" ref="L8:L11" ca="1" si="4">K8</f>
        <v>97.41</v>
      </c>
      <c r="M8" t="str">
        <f ca="1">_xll.QIns_CreateSTIRFromCode(I8,valDate,I8,$J$2,L8,1,0,"USD.LIBOR.3M","USD.LIBOR.3M")</f>
        <v>EDZ8¬1</v>
      </c>
      <c r="O8" s="2">
        <f ca="1">_xll.QDates_AddPeriod($R$5,P8,"MF","JHB+NYC")</f>
        <v>43402</v>
      </c>
      <c r="P8" t="s">
        <v>59</v>
      </c>
      <c r="Q8">
        <f ca="1">_xll.BDP("ZAR"&amp;P8&amp;" Curncy","PX_LAST")</f>
        <v>1198</v>
      </c>
      <c r="R8" s="5">
        <f t="shared" ca="1" si="2"/>
        <v>14.352499999999999</v>
      </c>
      <c r="S8" s="5" t="str">
        <f ca="1">_xll.QIns_CreateFxForward("ZARFwd_"&amp;P8,O8,"ZAR","USD",1000000,R8,"ZAR.DISC.[USD.OIS.1B]","ZAR.DISC.[USD.OIS.1B]")</f>
        <v>ZARFwd_2m¬1</v>
      </c>
      <c r="U8" s="2">
        <f t="shared" ca="1" si="0"/>
        <v>43700</v>
      </c>
      <c r="V8" s="1">
        <f ca="1">_xll.QCurves_GetDF($D$33,valDate,U8)</f>
        <v>0.93029606926085007</v>
      </c>
      <c r="W8" s="1">
        <f ca="1">_xll.QCurves_GetForwardRate($D$33,U8,U9,"Linear","Act365F")</f>
        <v>7.6368988980656957E-2</v>
      </c>
      <c r="X8" s="1">
        <f ca="1">_xll.QCurves_GetDF($D$34,valDate,U8)</f>
        <v>0.93395727623295977</v>
      </c>
      <c r="Y8" s="1">
        <f ca="1">_xll.QCurves_GetDF($D$35,valDate,U8)</f>
        <v>0.97372121136336409</v>
      </c>
    </row>
    <row r="9" spans="2:25" x14ac:dyDescent="0.25">
      <c r="B9" t="s">
        <v>6</v>
      </c>
      <c r="C9" t="s">
        <v>7</v>
      </c>
      <c r="D9">
        <f ca="1">_xll.BDP(C9,"PX_LAST")</f>
        <v>7.54</v>
      </c>
      <c r="E9" s="1">
        <f t="shared" ca="1" si="1"/>
        <v>7.5399999999999995E-2</v>
      </c>
      <c r="F9" t="str">
        <f ca="1">_xll.QIns_CreateFRA("ZAROISFra_"&amp;B9,valDate,B9,index,"ZAR",E9,1,"ZAR.JIBAR.3M","ZAR.OIS.1B",,,"ZAR.JIBAR.3M")</f>
        <v>ZAROISFra_9x12¬1</v>
      </c>
      <c r="I9" t="s">
        <v>42</v>
      </c>
      <c r="J9" t="str">
        <f t="shared" ca="1" si="3"/>
        <v>EDH9 Comdty</v>
      </c>
      <c r="K9">
        <f ca="1">_xll.BDP(J9,"PX_LAST")</f>
        <v>97.27</v>
      </c>
      <c r="L9" s="4">
        <f t="shared" ca="1" si="4"/>
        <v>97.27</v>
      </c>
      <c r="M9" t="str">
        <f ca="1">_xll.QIns_CreateSTIRFromCode(I9,valDate,I9,$J$2,L9,1,0,"USD.LIBOR.3M","USD.LIBOR.3M")</f>
        <v>EDH9¬1</v>
      </c>
      <c r="O9" s="2">
        <f ca="1">_xll.QDates_AddPeriod($R$5,P9,"MF","JHB+NYC")</f>
        <v>43431</v>
      </c>
      <c r="P9" t="s">
        <v>0</v>
      </c>
      <c r="Q9">
        <f ca="1">_xll.BDP("ZAR"&amp;P9&amp;" Curncy","PX_LAST")</f>
        <v>1744</v>
      </c>
      <c r="R9" s="5">
        <f t="shared" ca="1" si="2"/>
        <v>14.4071</v>
      </c>
      <c r="S9" s="5" t="str">
        <f ca="1">_xll.QIns_CreateFxForward("ZARFwd_"&amp;P9,O9,"ZAR","USD",1000000,R9,"ZAR.DISC.[USD.OIS.1B]","ZAR.DISC.[USD.OIS.1B]")</f>
        <v>ZARFwd_3m¬1</v>
      </c>
      <c r="U9" s="2">
        <f t="shared" ca="1" si="0"/>
        <v>43792</v>
      </c>
      <c r="V9" s="1">
        <f ca="1">_xll.QCurves_GetDF($D$33,valDate,U9)</f>
        <v>0.91272683540212118</v>
      </c>
      <c r="W9" s="1">
        <f ca="1">_xll.QCurves_GetForwardRate($D$33,U9,U10,"Linear","Act365F")</f>
        <v>7.7379630109719877E-2</v>
      </c>
      <c r="X9" s="1">
        <f ca="1">_xll.QCurves_GetDF($D$34,valDate,U9)</f>
        <v>0.91726158696039584</v>
      </c>
      <c r="Y9" s="1">
        <f ca="1">_xll.QCurves_GetDF($D$35,valDate,U9)</f>
        <v>0.96670988783057521</v>
      </c>
    </row>
    <row r="10" spans="2:25" x14ac:dyDescent="0.25">
      <c r="B10" t="s">
        <v>8</v>
      </c>
      <c r="C10" t="s">
        <v>9</v>
      </c>
      <c r="D10">
        <f ca="1">_xll.BDP(C10,"PX_LAST")</f>
        <v>7.64</v>
      </c>
      <c r="E10" s="1">
        <f t="shared" ca="1" si="1"/>
        <v>7.6399999999999996E-2</v>
      </c>
      <c r="F10" t="str">
        <f ca="1">_xll.QIns_CreateFRA("ZAROISFra_"&amp;B10,valDate,B10,index,"ZAR",E10,1,"ZAR.JIBAR.3M","ZAR.OIS.1B",,,"ZAR.JIBAR.3M")</f>
        <v>ZAROISFra_12x15¬1</v>
      </c>
      <c r="I10" t="s">
        <v>41</v>
      </c>
      <c r="J10" t="str">
        <f t="shared" ca="1" si="3"/>
        <v>EDM9 Comdty</v>
      </c>
      <c r="K10">
        <f ca="1">_xll.BDP(J10,"PX_LAST")</f>
        <v>97.165000000000006</v>
      </c>
      <c r="L10" s="4">
        <f t="shared" ca="1" si="4"/>
        <v>97.165000000000006</v>
      </c>
      <c r="M10" t="str">
        <f ca="1">_xll.QIns_CreateSTIRFromCode(I10,valDate,I10,$J$2,L10,1,0,"USD.LIBOR.3M","USD.LIBOR.3M")</f>
        <v>EDM9¬1</v>
      </c>
      <c r="O10" s="2">
        <f ca="1">_xll.QDates_AddPeriod($R$5,P10,"MF","JHB+NYC")</f>
        <v>43523</v>
      </c>
      <c r="P10" t="s">
        <v>32</v>
      </c>
      <c r="Q10">
        <f ca="1">_xll.BDP("ZAR"&amp;P10&amp;" Curncy","PX_LAST")</f>
        <v>3493</v>
      </c>
      <c r="R10" s="5">
        <f t="shared" ca="1" si="2"/>
        <v>14.581999999999999</v>
      </c>
      <c r="S10" s="5" t="str">
        <f ca="1">_xll.QIns_CreateFxForward("ZARFwd_"&amp;P10,O10,"ZAR","USD",1000000,R10,"ZAR.DISC.[USD.OIS.1B]","ZAR.DISC.[USD.OIS.1B]")</f>
        <v>ZARFwd_6m¬1</v>
      </c>
      <c r="U10" s="2">
        <f t="shared" ca="1" si="0"/>
        <v>43884</v>
      </c>
      <c r="V10" s="1">
        <f ca="1">_xll.QCurves_GetDF($D$33,valDate,U10)</f>
        <v>0.89526565748646669</v>
      </c>
      <c r="W10" s="1">
        <f ca="1">_xll.QCurves_GetForwardRate($D$33,U10,U11,"Linear","Act365F")</f>
        <v>7.7311673853216759E-2</v>
      </c>
      <c r="X10" s="1">
        <f ca="1">_xll.QCurves_GetDF($D$34,valDate,U10)</f>
        <v>0.9005682641438395</v>
      </c>
      <c r="Y10" s="1">
        <f ca="1">_xll.QCurves_GetDF($D$35,valDate,U10)</f>
        <v>0.95955032961756526</v>
      </c>
    </row>
    <row r="11" spans="2:25" x14ac:dyDescent="0.25">
      <c r="B11" t="s">
        <v>10</v>
      </c>
      <c r="C11" t="s">
        <v>11</v>
      </c>
      <c r="D11">
        <f ca="1">_xll.BDP(C11,"PX_LAST")</f>
        <v>7.74</v>
      </c>
      <c r="E11" s="1">
        <f t="shared" ca="1" si="1"/>
        <v>7.7399999999999997E-2</v>
      </c>
      <c r="F11" t="str">
        <f ca="1">_xll.QIns_CreateFRA("ZAROISFra_"&amp;B11,valDate,B11,index,"ZAR",E11,1,"ZAR.JIBAR.3M","ZAR.OIS.1B",,,"ZAR.JIBAR.3M")</f>
        <v>ZAROISFra_15x18¬1</v>
      </c>
      <c r="I11" t="s">
        <v>43</v>
      </c>
      <c r="J11" t="str">
        <f t="shared" ca="1" si="3"/>
        <v>EDU9 Comdty</v>
      </c>
      <c r="K11">
        <f ca="1">_xll.BDP(J11,"PX_LAST")</f>
        <v>97.105000000000004</v>
      </c>
      <c r="L11" s="4">
        <f t="shared" ca="1" si="4"/>
        <v>97.105000000000004</v>
      </c>
      <c r="M11" t="str">
        <f ca="1">_xll.QIns_CreateSTIRFromCode(I11,valDate,I11,$J$2,L11,1,0,"USD.LIBOR.3M","USD.LIBOR.3M")</f>
        <v>EDU9¬1</v>
      </c>
      <c r="O11" s="2">
        <f ca="1">_xll.QDates_AddPeriod($R$5,P11,"MF","JHB+NYC")</f>
        <v>43613</v>
      </c>
      <c r="P11" t="s">
        <v>33</v>
      </c>
      <c r="Q11">
        <f ca="1">_xll.BDP("ZAR"&amp;P11&amp;" Curncy","PX_LAST")</f>
        <v>5217</v>
      </c>
      <c r="R11" s="5">
        <f t="shared" ca="1" si="2"/>
        <v>14.7544</v>
      </c>
      <c r="S11" s="5" t="str">
        <f ca="1">_xll.QIns_CreateFxForward("ZARFwd_"&amp;P11,O11,"ZAR","USD",1000000,R11,"ZAR.DISC.[USD.OIS.1B]","ZAR.DISC.[USD.OIS.1B]")</f>
        <v>ZARFwd_9m¬1</v>
      </c>
      <c r="U11" s="2">
        <f t="shared" ca="1" si="0"/>
        <v>43974</v>
      </c>
      <c r="V11" s="1">
        <f ca="1">_xll.QCurves_GetDF($D$33,valDate,U11)</f>
        <v>0.87851832865115798</v>
      </c>
      <c r="W11" s="1">
        <f ca="1">_xll.QCurves_GetForwardRate($D$33,U11,U12,"Linear","Act365F")</f>
        <v>7.8173976724477331E-2</v>
      </c>
      <c r="X11" s="1">
        <f ca="1">_xll.QCurves_GetDF($D$34,valDate,U11)</f>
        <v>0.88457936587055286</v>
      </c>
      <c r="Y11" s="1">
        <f ca="1">_xll.QCurves_GetDF($D$35,valDate,U11)</f>
        <v>0.95240686981858658</v>
      </c>
    </row>
    <row r="12" spans="2:25" x14ac:dyDescent="0.25">
      <c r="B12" t="s">
        <v>12</v>
      </c>
      <c r="C12" t="s">
        <v>18</v>
      </c>
      <c r="D12">
        <f ca="1">_xll.BDP(C12,"PX_LAST")</f>
        <v>7.5025000000000004</v>
      </c>
      <c r="E12" s="1">
        <f t="shared" ca="1" si="1"/>
        <v>7.5025000000000008E-2</v>
      </c>
      <c r="F12" t="str">
        <f ca="1">_xll.QIns_CreateIRS("ZAROISSwap_"&amp;B12,valDate,B12,index,E12,1,"ZAR.JIBAR.3M","ZAR.OIS.1B","Pay","ZAR.JIBAR.3M")</f>
        <v>ZAROISSwap_2y¬1</v>
      </c>
      <c r="I12" t="s">
        <v>12</v>
      </c>
      <c r="J12" t="s">
        <v>44</v>
      </c>
      <c r="K12">
        <f ca="1">_xll.BDP(J12,"PX_LAST")</f>
        <v>2.7953999999999999</v>
      </c>
      <c r="L12" s="1">
        <f t="shared" ref="L12:L17" ca="1" si="5">K12/100</f>
        <v>2.7954E-2</v>
      </c>
      <c r="M12" t="str">
        <f ca="1">_xll.QIns_CreateIRS("USDOISSwap_"&amp;I12,valDate,I12,$J$2,L12,1,"USD.LIBOR.3M","USD.OIS.1B","Pay","USD.LIBOR.3M")</f>
        <v>USDOISSwap_2y¬1</v>
      </c>
      <c r="O12" s="2">
        <f ca="1">_xll.QDates_AddPeriod($R$5,P12,"MF","JHB+NYC")</f>
        <v>43704</v>
      </c>
      <c r="P12" t="s">
        <v>61</v>
      </c>
      <c r="Q12">
        <f ca="1">_xll.BDP("ZAR"&amp;P12&amp;" Curncy","PX_LAST")</f>
        <v>6995</v>
      </c>
      <c r="R12" s="5">
        <f t="shared" ca="1" si="2"/>
        <v>14.9322</v>
      </c>
      <c r="S12" s="5" t="str">
        <f ca="1">_xll.QIns_CreateFxForward("ZARFwd_"&amp;P12,O12,"ZAR","USD",1000000,R12,"ZAR.DISC.[USD.OIS.1B]","ZAR.DISC.[USD.OIS.1B]")</f>
        <v>ZARFwd_12m¬1</v>
      </c>
      <c r="U12" s="2">
        <f t="shared" ca="1" si="0"/>
        <v>44066</v>
      </c>
      <c r="V12" s="1">
        <f ca="1">_xll.QCurves_GetDF($D$33,valDate,U12)</f>
        <v>0.86154238917063164</v>
      </c>
      <c r="W12" s="1">
        <f ca="1">_xll.QCurves_GetForwardRate($D$33,U12,U13,"Linear","Act365F")</f>
        <v>7.9389847184515167E-2</v>
      </c>
      <c r="X12" s="1">
        <f ca="1">_xll.QCurves_GetDF($D$34,valDate,U12)</f>
        <v>0.86834439879830871</v>
      </c>
      <c r="Y12" s="1">
        <f ca="1">_xll.QCurves_GetDF($D$35,valDate,U12)</f>
        <v>0.94496605708699355</v>
      </c>
    </row>
    <row r="13" spans="2:25" x14ac:dyDescent="0.25">
      <c r="B13" t="s">
        <v>13</v>
      </c>
      <c r="C13" t="s">
        <v>19</v>
      </c>
      <c r="D13">
        <f ca="1">_xll.BDP(C13,"PX_LAST")</f>
        <v>7.68</v>
      </c>
      <c r="E13" s="1">
        <f t="shared" ca="1" si="1"/>
        <v>7.6799999999999993E-2</v>
      </c>
      <c r="F13" t="str">
        <f ca="1">_xll.QIns_CreateIRS("ZAROISSwap_"&amp;B13,valDate,B13,index,E13,1,"ZAR.JIBAR.3M","ZAR.OIS.1B","Pay","ZAR.JIBAR.3M")</f>
        <v>ZAROISSwap_3y¬1</v>
      </c>
      <c r="I13" t="s">
        <v>13</v>
      </c>
      <c r="J13" t="s">
        <v>45</v>
      </c>
      <c r="K13">
        <f ca="1">_xll.BDP(J13,"PX_LAST")</f>
        <v>2.8378999999999999</v>
      </c>
      <c r="L13" s="1">
        <f t="shared" ca="1" si="5"/>
        <v>2.8378999999999998E-2</v>
      </c>
      <c r="M13" t="str">
        <f ca="1">_xll.QIns_CreateIRS("USDOISSwap_"&amp;I13,valDate,I13,$J$2,L13,1,"USD.LIBOR.3M","USD.OIS.1B","Pay","USD.LIBOR.3M")</f>
        <v>USDOISSwap_3y¬1</v>
      </c>
      <c r="O13" s="2">
        <f ca="1">_xll.QDates_AddPeriod($R$5,P13,"MF","JHB+NYC")</f>
        <v>43796</v>
      </c>
      <c r="P13" t="s">
        <v>60</v>
      </c>
      <c r="Q13">
        <f ca="1">_xll.BDP("ZAR"&amp;P13&amp;" Curncy","PX_LAST")</f>
        <v>8960</v>
      </c>
      <c r="R13" s="5">
        <f t="shared" ca="1" si="2"/>
        <v>15.1287</v>
      </c>
      <c r="S13" s="5" t="str">
        <f ca="1">_xll.QIns_CreateFxForward("ZARFwd_"&amp;P13,O13,"ZAR","USD",1000000,R13,"ZAR.DISC.[USD.OIS.1B]","ZAR.DISC.[USD.OIS.1B]")</f>
        <v>ZARFwd_15m¬1</v>
      </c>
      <c r="U13" s="2">
        <f t="shared" ca="1" si="0"/>
        <v>44158</v>
      </c>
      <c r="V13" s="1">
        <f ca="1">_xll.QCurves_GetDF($D$33,valDate,U13)</f>
        <v>0.84464063044979254</v>
      </c>
      <c r="W13" s="1">
        <f ca="1">_xll.QCurves_GetForwardRate($D$33,U13,U14,"Linear","Act365F")</f>
        <v>8.0350111479949582E-2</v>
      </c>
      <c r="X13" s="1">
        <f ca="1">_xll.QCurves_GetDF($D$34,valDate,U13)</f>
        <v>0.85227327644322692</v>
      </c>
      <c r="Y13" s="1">
        <f ca="1">_xll.QCurves_GetDF($D$35,valDate,U13)</f>
        <v>0.93802000724407397</v>
      </c>
    </row>
    <row r="14" spans="2:25" x14ac:dyDescent="0.25">
      <c r="B14" t="s">
        <v>14</v>
      </c>
      <c r="C14" t="s">
        <v>20</v>
      </c>
      <c r="D14">
        <f ca="1">_xll.BDP(C14,"PX_LAST")</f>
        <v>7.8250000000000002</v>
      </c>
      <c r="E14" s="1">
        <f t="shared" ca="1" si="1"/>
        <v>7.825E-2</v>
      </c>
      <c r="F14" t="str">
        <f ca="1">_xll.QIns_CreateIRS("ZAROISSwap_"&amp;B14,valDate,B14,index,E14,1,"ZAR.JIBAR.3M","ZAR.OIS.1B","Pay","ZAR.JIBAR.3M")</f>
        <v>ZAROISSwap_4y¬1</v>
      </c>
      <c r="I14" t="s">
        <v>14</v>
      </c>
      <c r="J14" t="s">
        <v>48</v>
      </c>
      <c r="K14">
        <f ca="1">_xll.BDP(J14,"PX_LAST")</f>
        <v>2.8466999999999998</v>
      </c>
      <c r="L14" s="1">
        <f t="shared" ca="1" si="5"/>
        <v>2.8466999999999999E-2</v>
      </c>
      <c r="M14" t="str">
        <f ca="1">_xll.QIns_CreateIRS("USDOISSwap_"&amp;I14,valDate,I14,$J$2,L14,1,"USD.LIBOR.3M","USD.OIS.1B","Pay","USD.LIBOR.3M")</f>
        <v>USDOISSwap_4y¬1</v>
      </c>
      <c r="O14" s="2">
        <f ca="1">_xll.QDates_AddPeriod($R$5,P14,"MF","JHB+NYC")</f>
        <v>43888</v>
      </c>
      <c r="P14" t="s">
        <v>35</v>
      </c>
      <c r="Q14">
        <f ca="1">_xll.BDP("ZAR"&amp;P14&amp;" Curncy","PX_LAST")</f>
        <v>10853</v>
      </c>
      <c r="R14" s="5">
        <f t="shared" ca="1" si="2"/>
        <v>15.318</v>
      </c>
      <c r="S14" s="5" t="str">
        <f ca="1">_xll.QIns_CreateFxForward("ZARFwd_"&amp;P14,O14,"ZAR","USD",1000000,R14,"ZAR.DISC.[USD.OIS.1B]","ZAR.DISC.[USD.OIS.1B]")</f>
        <v>ZARFwd_18m¬1</v>
      </c>
      <c r="U14" s="2">
        <f t="shared" ca="1" si="0"/>
        <v>44250</v>
      </c>
      <c r="V14" s="1">
        <f ca="1">_xll.QCurves_GetDF($D$33,valDate,U14)</f>
        <v>0.82787400386842136</v>
      </c>
      <c r="W14" s="1">
        <f ca="1">_xll.QCurves_GetForwardRate($D$33,U14,U15,"Linear","Act365F")</f>
        <v>8.1264756950007871E-2</v>
      </c>
      <c r="X14" s="1">
        <f ca="1">_xll.QCurves_GetDF($D$34,valDate,U14)</f>
        <v>0.83632917995452449</v>
      </c>
      <c r="Y14" s="1">
        <f ca="1">_xll.QCurves_GetDF($D$35,valDate,U14)</f>
        <v>0.93107988613105852</v>
      </c>
    </row>
    <row r="15" spans="2:25" x14ac:dyDescent="0.25">
      <c r="B15" t="s">
        <v>15</v>
      </c>
      <c r="C15" t="s">
        <v>21</v>
      </c>
      <c r="D15">
        <f ca="1">_xll.BDP(C15,"PX_LAST")</f>
        <v>7.95</v>
      </c>
      <c r="E15" s="1">
        <f t="shared" ca="1" si="1"/>
        <v>7.9500000000000001E-2</v>
      </c>
      <c r="F15" t="str">
        <f ca="1">_xll.QIns_CreateIRS("ZAROISSwap_"&amp;B15,valDate,B15,index,E15,1,"ZAR.JIBAR.3M","ZAR.OIS.1B","Pay","ZAR.JIBAR.3M")</f>
        <v>ZAROISSwap_5y¬1</v>
      </c>
      <c r="I15" t="s">
        <v>15</v>
      </c>
      <c r="J15" t="s">
        <v>46</v>
      </c>
      <c r="K15">
        <f ca="1">_xll.BDP(J15,"PX_LAST")</f>
        <v>2.8500999999999999</v>
      </c>
      <c r="L15" s="1">
        <f t="shared" ca="1" si="5"/>
        <v>2.8500999999999999E-2</v>
      </c>
      <c r="M15" t="str">
        <f ca="1">_xll.QIns_CreateIRS("USDOISSwap_"&amp;I15,valDate,I15,$J$2,L15,1,"USD.LIBOR.3M","USD.OIS.1B","Pay","USD.LIBOR.3M")</f>
        <v>USDOISSwap_5y¬1</v>
      </c>
      <c r="O15" s="2">
        <f ca="1">_xll.QDates_AddPeriod($R$5,P15,"MF","JHB+NYC")</f>
        <v>44070</v>
      </c>
      <c r="P15" t="s">
        <v>12</v>
      </c>
      <c r="Q15">
        <f ca="1">_xll.BDP("ZAR"&amp;P15&amp;" Curncy","PX_LAST")</f>
        <v>14860</v>
      </c>
      <c r="R15" s="5">
        <f t="shared" ca="1" si="2"/>
        <v>15.7187</v>
      </c>
      <c r="S15" s="5" t="str">
        <f ca="1">_xll.QIns_CreateFxForward("ZARFwd_"&amp;P15,O15,"ZAR","USD",1000000,R15,"ZAR.DISC.[USD.OIS.1B]","ZAR.DISC.[USD.OIS.1B]")</f>
        <v>ZARFwd_2y¬1</v>
      </c>
      <c r="U15" s="2">
        <f t="shared" ca="1" si="0"/>
        <v>44339</v>
      </c>
      <c r="V15" s="1">
        <f ca="1">_xll.QCurves_GetDF($D$33,valDate,U15)</f>
        <v>0.8117882236777566</v>
      </c>
      <c r="W15" s="1">
        <f ca="1">_xll.QCurves_GetForwardRate($D$33,U15,U16,"Linear","Act365F")</f>
        <v>8.2233557496078025E-2</v>
      </c>
      <c r="X15" s="1">
        <f ca="1">_xll.QCurves_GetDF($D$34,valDate,U15)</f>
        <v>0.82102923899143121</v>
      </c>
      <c r="Y15" s="1">
        <f ca="1">_xll.QCurves_GetDF($D$35,valDate,U15)</f>
        <v>0.92436652942441988</v>
      </c>
    </row>
    <row r="16" spans="2:25" x14ac:dyDescent="0.25">
      <c r="B16" t="s">
        <v>16</v>
      </c>
      <c r="C16" t="s">
        <v>22</v>
      </c>
      <c r="D16">
        <f ca="1">_xll.BDP(C16,"PX_LAST")</f>
        <v>8.1920000000000002</v>
      </c>
      <c r="E16" s="1">
        <f t="shared" ca="1" si="1"/>
        <v>8.1920000000000007E-2</v>
      </c>
      <c r="F16" t="str">
        <f ca="1">_xll.QIns_CreateIRS("ZAROISSwap_"&amp;B16,valDate,B16,index,E16,1,"ZAR.JIBAR.3M","ZAR.OIS.1B","Pay","ZAR.JIBAR.3M")</f>
        <v>ZAROISSwap_7y¬1</v>
      </c>
      <c r="I16" t="s">
        <v>16</v>
      </c>
      <c r="J16" t="s">
        <v>49</v>
      </c>
      <c r="K16">
        <f ca="1">_xll.BDP(J16,"PX_LAST")</f>
        <v>2.863</v>
      </c>
      <c r="L16" s="1">
        <f t="shared" ca="1" si="5"/>
        <v>2.8629999999999999E-2</v>
      </c>
      <c r="M16" t="str">
        <f ca="1">_xll.QIns_CreateIRS("USDOISSwap_"&amp;I16,valDate,I16,$J$2,L16,1,"USD.LIBOR.3M","USD.OIS.1B","Pay","USD.LIBOR.3M")</f>
        <v>USDOISSwap_7y¬1</v>
      </c>
      <c r="O16" s="2">
        <f ca="1">_xll.QDates_AddPeriod($R$5,P16,"MF","JHB+NYC")</f>
        <v>44435</v>
      </c>
      <c r="P16" t="s">
        <v>13</v>
      </c>
      <c r="Q16">
        <f ca="1">_xll.BDP("ZAR"&amp;P16&amp;" Curncy","PX_LAST")</f>
        <v>23734</v>
      </c>
      <c r="R16" s="5">
        <f t="shared" ca="1" si="2"/>
        <v>16.606099999999998</v>
      </c>
      <c r="S16" s="5" t="str">
        <f ca="1">_xll.QIns_CreateFxForward("ZARFwd_"&amp;P16,O16,"ZAR","USD",1000000,R16,"ZAR.DISC.[USD.OIS.1B]","ZAR.DISC.[USD.OIS.1B]")</f>
        <v>ZARFwd_3y¬1</v>
      </c>
      <c r="U16" s="2">
        <f t="shared" ca="1" si="0"/>
        <v>44431</v>
      </c>
      <c r="V16" s="1">
        <f ca="1">_xll.QCurves_GetDF($D$33,valDate,U16)</f>
        <v>0.79530367613474107</v>
      </c>
      <c r="W16" s="1">
        <f ca="1">_xll.QCurves_GetForwardRate($D$33,U16,U17,"Linear","Act365F")</f>
        <v>8.2177299536205409E-2</v>
      </c>
      <c r="X16" s="1">
        <f ca="1">_xll.QCurves_GetDF($D$34,valDate,U16)</f>
        <v>0.80534582462389337</v>
      </c>
      <c r="Y16" s="1">
        <f ca="1">_xll.QCurves_GetDF($D$35,valDate,U16)</f>
        <v>0.91742808825233146</v>
      </c>
    </row>
    <row r="17" spans="2:25" x14ac:dyDescent="0.25">
      <c r="B17" t="s">
        <v>17</v>
      </c>
      <c r="C17" t="s">
        <v>23</v>
      </c>
      <c r="D17">
        <f ca="1">_xll.BDP(C17,"PX_LAST")</f>
        <v>8.4250000000000007</v>
      </c>
      <c r="E17" s="1">
        <f t="shared" ca="1" si="1"/>
        <v>8.4250000000000005E-2</v>
      </c>
      <c r="F17" t="str">
        <f ca="1">_xll.QIns_CreateIRS("ZAROISSwap_"&amp;B17,valDate,B17,index,E17,1,"ZAR.JIBAR.3M","ZAR.OIS.1B","Pay","ZAR.JIBAR.3M")</f>
        <v>ZAROISSwap_10y¬1</v>
      </c>
      <c r="I17" t="s">
        <v>17</v>
      </c>
      <c r="J17" t="s">
        <v>47</v>
      </c>
      <c r="K17">
        <f ca="1">_xll.BDP(J17,"PX_LAST")</f>
        <v>2.9005999999999998</v>
      </c>
      <c r="L17" s="1">
        <f t="shared" ca="1" si="5"/>
        <v>2.9005999999999997E-2</v>
      </c>
      <c r="M17" t="str">
        <f ca="1">_xll.QIns_CreateIRS("USDOISSwap_"&amp;I17,valDate,I17,$J$2,L17,1,"USD.LIBOR.3M","USD.OIS.1B","Pay","USD.LIBOR.3M")</f>
        <v>USDOISSwap_10y¬1</v>
      </c>
      <c r="O17" s="2">
        <f ca="1">_xll.QDates_AddPeriod($R$5,P17,"MF","JHB+NYC")</f>
        <v>44802</v>
      </c>
      <c r="P17" t="s">
        <v>14</v>
      </c>
      <c r="Q17">
        <f ca="1">_xll.BDP("ZAR"&amp;P17&amp;" Curncy","PX_LAST")</f>
        <v>33946</v>
      </c>
      <c r="R17" s="5">
        <f t="shared" ca="1" si="2"/>
        <v>17.627299999999998</v>
      </c>
      <c r="S17" s="5" t="str">
        <f ca="1">_xll.QIns_CreateFxForward("ZARFwd_"&amp;P17,O17,"ZAR","USD",1000000,R17,"ZAR.DISC.[USD.OIS.1B]","ZAR.DISC.[USD.OIS.1B]")</f>
        <v>ZARFwd_4y¬1</v>
      </c>
      <c r="U17" s="2">
        <f t="shared" ca="1" si="0"/>
        <v>44523</v>
      </c>
      <c r="V17" s="1">
        <f ca="1">_xll.QCurves_GetDF($D$33,valDate,U17)</f>
        <v>0.77916469571265712</v>
      </c>
      <c r="W17" s="1">
        <f ca="1">_xll.QCurves_GetForwardRate($D$33,U17,U18,"Linear","Act365F")</f>
        <v>8.29779004146423E-2</v>
      </c>
      <c r="X17" s="1">
        <f ca="1">_xll.QCurves_GetDF($D$34,valDate,U17)</f>
        <v>0.78980059504199984</v>
      </c>
      <c r="Y17" s="1">
        <f ca="1">_xll.QCurves_GetDF($D$35,valDate,U17)</f>
        <v>0.91075186593697322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ZAROISBasis_3m¬1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USDOISBasis_3m¬1</v>
      </c>
      <c r="O18" s="2">
        <f ca="1">_xll.QDates_AddPeriod($R$5,P18,"MF","JHB+NYC")</f>
        <v>45166</v>
      </c>
      <c r="P18" t="s">
        <v>15</v>
      </c>
      <c r="Q18">
        <f ca="1">_xll.BDP("ZAR"&amp;P18&amp;" Curncy","PX_LAST")</f>
        <v>44854</v>
      </c>
      <c r="R18" s="5">
        <f t="shared" ca="1" si="2"/>
        <v>18.7181</v>
      </c>
      <c r="S18" s="5" t="str">
        <f ca="1">_xll.QIns_CreateFxForward("ZARFwd_"&amp;P18,O18,"ZAR","USD",1000000,R18,"ZAR.DISC.[USD.OIS.1B]","ZAR.DISC.[USD.OIS.1B]")</f>
        <v>ZARFwd_5y¬1</v>
      </c>
      <c r="U18" s="2">
        <f t="shared" ca="1" si="0"/>
        <v>44615</v>
      </c>
      <c r="V18" s="1">
        <f ca="1">_xll.QCurves_GetDF($D$33,valDate,U18)</f>
        <v>0.76320233592297926</v>
      </c>
      <c r="W18" s="1">
        <f ca="1">_xll.QCurves_GetForwardRate($D$33,U18,U19,"Linear","Act365F")</f>
        <v>8.3736974129844627E-2</v>
      </c>
      <c r="X18" s="1">
        <f ca="1">_xll.QCurves_GetDF($D$34,valDate,U18)</f>
        <v>0.77439717390111606</v>
      </c>
      <c r="Y18" s="1">
        <f ca="1">_xll.QCurves_GetDF($D$35,valDate,U18)</f>
        <v>0.90411448994346721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ZAROISBasis_6m¬1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USDOISBasis_6m¬1</v>
      </c>
      <c r="R19" s="5"/>
      <c r="S19" s="5"/>
      <c r="U19" s="2">
        <f t="shared" ca="1" si="0"/>
        <v>44704</v>
      </c>
      <c r="V19" s="1">
        <f ca="1">_xll.QCurves_GetDF($D$33,valDate,U19)</f>
        <v>0.74793103758565227</v>
      </c>
      <c r="W19" s="1">
        <f ca="1">_xll.QCurves_GetForwardRate($D$33,U19,U20,"Linear","Act365F")</f>
        <v>8.4553457668628193E-2</v>
      </c>
      <c r="X19" s="1">
        <f ca="1">_xll.QCurves_GetDF($D$34,valDate,U19)</f>
        <v>0.75963425064404289</v>
      </c>
      <c r="Y19" s="1">
        <f ca="1">_xll.QCurves_GetDF($D$35,valDate,U19)</f>
        <v>0.89773038461039745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ZAROISBasis_9m¬1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USDOISBasis_9m¬1</v>
      </c>
      <c r="U20" s="2">
        <f t="shared" ca="1" si="0"/>
        <v>44796</v>
      </c>
      <c r="V20" s="1">
        <f ca="1">_xll.QCurves_GetDF($D$33,valDate,U20)</f>
        <v>0.73232367888758354</v>
      </c>
      <c r="W20" s="1">
        <f ca="1">_xll.QCurves_GetForwardRate($D$33,U20,U21,"Linear","Act365F")</f>
        <v>8.4582047947675432E-2</v>
      </c>
      <c r="X20" s="1">
        <f ca="1">_xll.QCurves_GetDF($D$34,valDate,U20)</f>
        <v>0.7445197962416189</v>
      </c>
      <c r="Y20" s="1">
        <f ca="1">_xll.QCurves_GetDF($D$35,valDate,U20)</f>
        <v>0.8911690237423634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ZAROISBasis_1y¬1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USDOISBasis_1y¬1</v>
      </c>
      <c r="U21" s="2">
        <f t="shared" ca="1" si="0"/>
        <v>44888</v>
      </c>
      <c r="V21" s="1">
        <f ca="1">_xll.QCurves_GetDF($D$33,valDate,U21)</f>
        <v>0.71703694545292329</v>
      </c>
      <c r="W21" s="1">
        <f ca="1">_xll.QCurves_GetForwardRate($D$33,U21,U22,"Linear","Act365F")</f>
        <v>8.5291592157356336E-2</v>
      </c>
      <c r="X21" s="1">
        <f ca="1">_xll.QCurves_GetDF($D$34,valDate,U21)</f>
        <v>0.72955698365763444</v>
      </c>
      <c r="Y21" s="1">
        <f ca="1">_xll.QCurves_GetDF($D$35,valDate,U21)</f>
        <v>0.88469730753313991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ZAROISBasis_18m¬1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USDOISBasis_18m¬1</v>
      </c>
      <c r="U22" s="2">
        <f t="shared" ca="1" si="0"/>
        <v>44980</v>
      </c>
      <c r="V22" s="1">
        <f ca="1">_xll.QCurves_GetDF($D$33,valDate,U22)</f>
        <v>0.70194639327425024</v>
      </c>
      <c r="W22" s="1">
        <f ca="1">_xll.QCurves_GetForwardRate($D$33,U22,U23,"Linear","Act365F")</f>
        <v>8.5959525938580264E-2</v>
      </c>
      <c r="X22" s="1">
        <f ca="1">_xll.QCurves_GetDF($D$34,valDate,U22)</f>
        <v>0.7147488181534809</v>
      </c>
      <c r="Y22" s="1">
        <f ca="1">_xll.QCurves_GetDF($D$35,valDate,U22)</f>
        <v>0.8782691546182696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ZAROISBasis_2y¬1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USDOISBasis_2y¬1</v>
      </c>
      <c r="U23" s="2">
        <f t="shared" ca="1" si="0"/>
        <v>45069</v>
      </c>
      <c r="V23" s="1">
        <f ca="1">_xll.QCurves_GetDF($D$33,valDate,U23)</f>
        <v>0.6875356501745673</v>
      </c>
      <c r="W23" s="1">
        <f ca="1">_xll.QCurves_GetForwardRate($D$33,U23,U24,"Linear","Act365F")</f>
        <v>8.668790596960757E-2</v>
      </c>
      <c r="X23" s="1">
        <f ca="1">_xll.QCurves_GetDF($D$34,valDate,U23)</f>
        <v>0.70057337716066836</v>
      </c>
      <c r="Y23" s="1">
        <f ca="1">_xll.QCurves_GetDF($D$35,valDate,U23)</f>
        <v>0.87209182022908072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ZAROISBasis_5y¬1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USDOISBasis_5y¬1</v>
      </c>
      <c r="U24" s="2">
        <f t="shared" ca="1" si="0"/>
        <v>45161</v>
      </c>
      <c r="V24" s="1">
        <f ca="1">_xll.QCurves_GetDF($D$33,valDate,U24)</f>
        <v>0.67283415503816146</v>
      </c>
      <c r="W24" s="1">
        <f ca="1">_xll.QCurves_GetForwardRate($D$33,U24,U25,"Linear","Act365F")</f>
        <v>8.7468024434981612E-2</v>
      </c>
      <c r="X24" s="1">
        <f ca="1">_xll.QCurves_GetDF($D$34,valDate,U24)</f>
        <v>0.68607763963233137</v>
      </c>
      <c r="Y24" s="1">
        <f ca="1">_xll.QCurves_GetDF($D$35,valDate,U24)</f>
        <v>0.86574859698434281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ZAROISBasis_10y¬1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USDOISBasis_10y¬1</v>
      </c>
      <c r="U25" s="2">
        <f t="shared" ca="1" si="0"/>
        <v>45253</v>
      </c>
      <c r="V25" s="1">
        <f ca="1">_xll.QCurves_GetDF($D$33,valDate,U25)</f>
        <v>0.65832034098404124</v>
      </c>
      <c r="W25" s="1">
        <f ca="1">_xll.QCurves_GetForwardRate($D$33,U25,U26,"Linear","Act365F")</f>
        <v>8.818481029603191E-2</v>
      </c>
      <c r="X25" s="1">
        <f ca="1">_xll.QCurves_GetDF($D$34,valDate,U25)</f>
        <v>0.67215170884663966</v>
      </c>
      <c r="Y25" s="1">
        <f ca="1">_xll.QCurves_GetDF($D$35,valDate,U25)</f>
        <v>0.85940851475666524</v>
      </c>
    </row>
    <row r="26" spans="2:25" x14ac:dyDescent="0.25">
      <c r="U26" s="2">
        <f t="shared" ca="1" si="0"/>
        <v>45345</v>
      </c>
      <c r="V26" s="1">
        <f ca="1">_xll.QCurves_GetDF($D$33,valDate,U26)</f>
        <v>0.64400576452372627</v>
      </c>
      <c r="W26" s="1">
        <f ca="1">_xll.QCurves_GetForwardRate($D$33,U26,U27,"Linear","Act365F")</f>
        <v>8.887244334672606E-2</v>
      </c>
      <c r="X26" s="1">
        <f ca="1">_xll.QCurves_GetDF($D$34,valDate,U26)</f>
        <v>0.65841217234739802</v>
      </c>
      <c r="Y26" s="1">
        <f ca="1">_xll.QCurves_GetDF($D$35,valDate,U26)</f>
        <v>0.85310775175103315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FundingInstruments_ZAR¬1</v>
      </c>
      <c r="G27" t="s">
        <v>53</v>
      </c>
      <c r="H27">
        <v>0</v>
      </c>
      <c r="J27" t="str">
        <f ca="1">_xll.QIns_CreateFxPair("USDZAR","ZAR","USD","NYC+JHB","2b")</f>
        <v>USDZAR¬1</v>
      </c>
      <c r="L27" t="s">
        <v>63</v>
      </c>
      <c r="M27">
        <f ca="1">1/Q5</f>
        <v>7.0260737597223302E-2</v>
      </c>
      <c r="U27" s="2">
        <f t="shared" ca="1" si="0"/>
        <v>45435</v>
      </c>
      <c r="V27" s="1">
        <f ca="1">_xll.QCurves_GetDF($D$33,valDate,U27)</f>
        <v>0.63019580912390771</v>
      </c>
      <c r="W27" s="1">
        <f ca="1">_xll.QCurves_GetForwardRate($D$33,U27,U28,"Linear","Act365F")</f>
        <v>8.9603173005125311E-2</v>
      </c>
      <c r="X27" s="1">
        <f ca="1">_xll.QCurves_GetDF($D$34,valDate,U27)</f>
        <v>0.6451518417991543</v>
      </c>
      <c r="Y27" s="1">
        <f ca="1">_xll.QCurves_GetDF($D$35,valDate,U27)</f>
        <v>0.84698183182771469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FundingInstruments_USD¬1</v>
      </c>
      <c r="G28" t="s">
        <v>54</v>
      </c>
      <c r="H28">
        <v>0</v>
      </c>
      <c r="J28" t="str">
        <f ca="1">_xll.QIns_CreateFxMatrix("fxMatrix","USD",valDate,L27:M27,J27,L29:M30)</f>
        <v>fxMatrix¬1</v>
      </c>
      <c r="U28" s="2">
        <f t="shared" ca="1" si="0"/>
        <v>45527</v>
      </c>
      <c r="V28" s="1">
        <f ca="1">_xll.QCurves_GetDF($D$33,valDate,U28)</f>
        <v>0.61627724344006252</v>
      </c>
      <c r="W28" s="1">
        <f ca="1">_xll.QCurves_GetForwardRate($D$33,U28,U29,"Linear","Act365F")</f>
        <v>9.0320336300796625E-2</v>
      </c>
      <c r="X28" s="1">
        <f ca="1">_xll.QCurves_GetDF($D$34,valDate,U28)</f>
        <v>0.63178145042207035</v>
      </c>
      <c r="Y28" s="1">
        <f ca="1">_xll.QCurves_GetDF($D$35,valDate,U28)</f>
        <v>0.84075831193153261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FundingInstruments_XCY¬1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45619</v>
      </c>
      <c r="V29" s="1">
        <f ca="1">_xll.QCurves_GetDF($D$33,valDate,U29)</f>
        <v>0.60255956884622741</v>
      </c>
      <c r="W29" s="1">
        <f ca="1">_xll.QCurves_GetForwardRate($D$33,U29,U30,"Linear","Act365F")</f>
        <v>9.1037626370909452E-2</v>
      </c>
      <c r="X29" s="1">
        <f ca="1">_xll.QCurves_GetDF($D$34,valDate,U29)</f>
        <v>0.61859770140421388</v>
      </c>
      <c r="Y29" s="1">
        <f ca="1">_xll.QCurves_GetDF($D$35,valDate,U29)</f>
        <v>0.83457356548593986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FundingInstrumentsComplex¬1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45711</v>
      </c>
      <c r="V30" s="1">
        <f ca="1">_xll.QCurves_GetDF($D$33,valDate,U30)</f>
        <v>0.58904310870086662</v>
      </c>
      <c r="W30" s="1">
        <f ca="1">_xll.QCurves_GetForwardRate($D$33,U30,U31,"Linear","Act365F")</f>
        <v>9.1709027573280935E-2</v>
      </c>
      <c r="X30" s="1">
        <f ca="1">_xll.QCurves_GetDF($D$34,valDate,U30)</f>
        <v>0.60560051463213449</v>
      </c>
      <c r="Y30" s="1">
        <f ca="1">_xll.QCurves_GetDF($D$35,valDate,U30)</f>
        <v>0.82842740998789899</v>
      </c>
    </row>
    <row r="31" spans="2:25" x14ac:dyDescent="0.25">
      <c r="G31" t="s">
        <v>65</v>
      </c>
      <c r="H31">
        <v>2</v>
      </c>
      <c r="U31" s="2">
        <f t="shared" ca="1" si="0"/>
        <v>45800</v>
      </c>
      <c r="V31" s="1">
        <f ca="1">_xll.QCurves_GetDF($D$33,valDate,U31)</f>
        <v>0.57615908122971271</v>
      </c>
      <c r="W31" s="1">
        <f ca="1">_xll.QCurves_GetForwardRate($D$33,U31,U32,"Linear","Act365F")</f>
        <v>9.2449186759895399E-2</v>
      </c>
      <c r="X31" s="1">
        <f ca="1">_xll.QCurves_GetDF($D$34,valDate,U31)</f>
        <v>0.59320453583268273</v>
      </c>
      <c r="Y31" s="1">
        <f ca="1">_xll.QCurves_GetDF($D$35,valDate,U31)</f>
        <v>0.82251822503913308</v>
      </c>
    </row>
    <row r="32" spans="2:25" x14ac:dyDescent="0.25">
      <c r="B32" t="s">
        <v>27</v>
      </c>
      <c r="C32" t="str">
        <f ca="1">_xll.QCurves_CreateFundingModel("ModelComplex",valDate,C30,G27:H31,J28)</f>
        <v>ModelComplex¬1</v>
      </c>
      <c r="U32" s="2">
        <f t="shared" ca="1" si="0"/>
        <v>45892</v>
      </c>
      <c r="V32" s="1">
        <f ca="1">_xll.QCurves_GetDF($D$33,valDate,U32)</f>
        <v>0.56303899963520598</v>
      </c>
      <c r="W32" s="1">
        <f ca="1">_xll.QCurves_GetForwardRate($D$33,U32,U33,"Linear","Act365F")</f>
        <v>9.0071800789748427E-2</v>
      </c>
      <c r="X32" s="1">
        <f ca="1">_xll.QCurves_GetDF($D$34,valDate,U32)</f>
        <v>0.58057385171904519</v>
      </c>
      <c r="Y32" s="1">
        <f ca="1">_xll.QCurves_GetDF($D$35,valDate,U32)</f>
        <v>0.81644746178467908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curve.complex.ZAR.JIBAR.3M¬1</v>
      </c>
      <c r="U33" s="2">
        <f t="shared" ca="1" si="0"/>
        <v>45984</v>
      </c>
      <c r="V33" s="1">
        <f ca="1">_xll.QCurves_GetDF($D$33,valDate,U33)</f>
        <v>0.55054007227643664</v>
      </c>
      <c r="W33" s="1">
        <f ca="1">_xll.QCurves_GetForwardRate($D$33,U33,U34,"Linear","Act365F")</f>
        <v>9.0502965014314415E-2</v>
      </c>
      <c r="X33" s="1">
        <f ca="1">_xll.QCurves_GetDF($D$34,valDate,U33)</f>
        <v>0.56812903221172051</v>
      </c>
      <c r="Y33" s="1">
        <f ca="1">_xll.QCurves_GetDF($D$35,valDate,U33)</f>
        <v>0.81031188201434223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curve.complex.ZAR.OIS.1B¬1</v>
      </c>
      <c r="U34" s="2">
        <f t="shared" ca="1" si="0"/>
        <v>46076</v>
      </c>
      <c r="V34" s="1">
        <f ca="1">_xll.QCurves_GetDF($D$33,valDate,U34)</f>
        <v>0.53826141108104664</v>
      </c>
      <c r="W34" s="1">
        <f ca="1">_xll.QCurves_GetForwardRate($D$33,U34,U35,"Linear","Act365F")</f>
        <v>9.0958680944854972E-2</v>
      </c>
      <c r="X34" s="1">
        <f ca="1">_xll.QCurves_GetDF($D$34,valDate,U34)</f>
        <v>0.55586969305428724</v>
      </c>
      <c r="Y34" s="1">
        <f ca="1">_xll.QCurves_GetDF($D$35,valDate,U34)</f>
        <v>0.80420626938220663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curve.complex.USD.LIBOR.3M¬1</v>
      </c>
      <c r="U35" s="2">
        <f t="shared" ca="1" si="0"/>
        <v>46165</v>
      </c>
      <c r="V35" s="1">
        <f ca="1">_xll.QCurves_GetDF($D$33,valDate,U35)</f>
        <v>0.52658235882806859</v>
      </c>
      <c r="W35" s="1">
        <f ca="1">_xll.QCurves_GetForwardRate($D$33,U35,U36,"Linear","Act365F")</f>
        <v>9.1481976577978893E-2</v>
      </c>
      <c r="X35" s="1">
        <f ca="1">_xll.QCurves_GetDF($D$34,valDate,U35)</f>
        <v>0.54418619239550969</v>
      </c>
      <c r="Y35" s="1">
        <f ca="1">_xll.QCurves_GetDF($D$35,valDate,U35)</f>
        <v>0.79833035603478864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curve.complex.USD.OIS.1B¬1</v>
      </c>
      <c r="U36" s="2">
        <f t="shared" ca="1" si="0"/>
        <v>46257</v>
      </c>
      <c r="V36" s="1">
        <f ca="1">_xll.QCurves_GetDF($D$33,valDate,U36)</f>
        <v>0.51471384466600578</v>
      </c>
      <c r="W36" s="1">
        <f ca="1">_xll.QCurves_GetForwardRate($D$33,U36,U37,"Linear","Act365F")</f>
        <v>9.1979686251264889E-2</v>
      </c>
      <c r="X36" s="1">
        <f ca="1">_xll.QCurves_GetDF($D$34,valDate,U36)</f>
        <v>0.53229036697521404</v>
      </c>
      <c r="Y36" s="1">
        <f ca="1">_xll.QCurves_GetDF($D$35,valDate,U36)</f>
        <v>0.79228798095811515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curve.complex.ZAR.DISC.[USD.OIS.1B]¬1</v>
      </c>
      <c r="U37" s="2">
        <f t="shared" ca="1" si="0"/>
        <v>46349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SelfDiscounting</vt:lpstr>
      <vt:lpstr>OisDiscounting</vt:lpstr>
      <vt:lpstr>ComplexBuild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2018-08-23T15:04:37Z</dcterms:modified>
</cp:coreProperties>
</file>