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qwack\examples\"/>
    </mc:Choice>
  </mc:AlternateContent>
  <xr:revisionPtr revIDLastSave="0" documentId="13_ncr:1_{3718D177-C334-487E-B586-F9D9A583A665}" xr6:coauthVersionLast="41" xr6:coauthVersionMax="41" xr10:uidLastSave="{00000000-0000-0000-0000-000000000000}"/>
  <bookViews>
    <workbookView xWindow="-110" yWindow="-110" windowWidth="19420" windowHeight="10420" tabRatio="603" activeTab="2" xr2:uid="{00000000-000D-0000-FFFF-FFFF00000000}"/>
  </bookViews>
  <sheets>
    <sheet name="FundingFx" sheetId="2" r:id="rId1"/>
    <sheet name="MetalCurves" sheetId="1" r:id="rId2"/>
    <sheet name="CompoVolSolver" sheetId="16" r:id="rId3"/>
  </sheets>
  <externalReferences>
    <externalReference r:id="rId4"/>
  </externalReferences>
  <definedNames>
    <definedName name="cashDate">MetalCurves!$B$3</definedName>
    <definedName name="CDate">'[1]i. Net Risk'!$C$6</definedName>
    <definedName name="ConfigTable">'[1]Config Sheet'!$C$4:$D$80</definedName>
    <definedName name="CurrentDate">'[1]i. Net Risk'!$C$6</definedName>
    <definedName name="m3Date">MetalCurves!$B$2</definedName>
    <definedName name="ValDate">MetalCurves!$B$1</definedName>
    <definedName name="ZARPublicHolidays">'[1]Other Curves'!$O$7:$O$1221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16" l="1"/>
  <c r="P3" i="16" l="1"/>
  <c r="N4" i="16" s="1"/>
  <c r="S2" i="16"/>
  <c r="S1" i="16"/>
  <c r="B21" i="2" l="1"/>
  <c r="B16" i="2"/>
  <c r="B15" i="2"/>
  <c r="B1" i="2" l="1"/>
  <c r="A60" i="16"/>
  <c r="B70" i="16" s="1"/>
  <c r="A59" i="16"/>
  <c r="B69" i="16" s="1"/>
  <c r="A58" i="16"/>
  <c r="B68" i="16" s="1"/>
  <c r="A57" i="16"/>
  <c r="B67" i="16" s="1"/>
  <c r="A56" i="16"/>
  <c r="B66" i="16" s="1"/>
  <c r="A55" i="16"/>
  <c r="B65" i="16" s="1"/>
  <c r="A54" i="16"/>
  <c r="B64" i="16" s="1"/>
  <c r="O1" i="16"/>
  <c r="N90" i="1"/>
  <c r="F90" i="1"/>
  <c r="N89" i="1"/>
  <c r="F89" i="1"/>
  <c r="N88" i="1"/>
  <c r="F88" i="1"/>
  <c r="N87" i="1"/>
  <c r="F87" i="1"/>
  <c r="N86" i="1"/>
  <c r="F86" i="1"/>
  <c r="N85" i="1"/>
  <c r="F85" i="1"/>
  <c r="N84" i="1"/>
  <c r="F84" i="1"/>
  <c r="N83" i="1"/>
  <c r="F83" i="1"/>
  <c r="N82" i="1"/>
  <c r="F82" i="1"/>
  <c r="N81" i="1"/>
  <c r="F81" i="1"/>
  <c r="N80" i="1"/>
  <c r="F80" i="1"/>
  <c r="N79" i="1"/>
  <c r="F79" i="1"/>
  <c r="AT5" i="1"/>
  <c r="A6" i="1"/>
  <c r="L71" i="1"/>
  <c r="C88" i="16" l="1"/>
  <c r="C86" i="16"/>
  <c r="C90" i="16"/>
  <c r="C85" i="16"/>
  <c r="C84" i="16"/>
  <c r="C87" i="16"/>
  <c r="C89" i="16"/>
  <c r="Q30" i="2"/>
  <c r="Q29" i="2"/>
  <c r="Q28" i="2"/>
  <c r="Q27" i="2"/>
  <c r="Q26" i="2"/>
  <c r="Q25" i="2"/>
  <c r="Q24" i="2"/>
  <c r="Q23" i="2"/>
  <c r="Q22" i="2"/>
  <c r="Q21" i="2"/>
  <c r="Q20" i="2"/>
  <c r="Q19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G2" i="2"/>
  <c r="C1" i="2"/>
  <c r="I1" i="2"/>
  <c r="E16" i="2"/>
  <c r="B17" i="2" s="1"/>
  <c r="C13" i="2"/>
  <c r="R30" i="2" s="1"/>
  <c r="C12" i="2"/>
  <c r="R28" i="2" s="1"/>
  <c r="C11" i="2"/>
  <c r="R27" i="2" s="1"/>
  <c r="C10" i="2"/>
  <c r="R26" i="2" s="1"/>
  <c r="C9" i="2"/>
  <c r="R25" i="2" s="1"/>
  <c r="C8" i="2"/>
  <c r="R24" i="2" s="1"/>
  <c r="C7" i="2"/>
  <c r="R23" i="2" s="1"/>
  <c r="C6" i="2"/>
  <c r="R22" i="2" s="1"/>
  <c r="C5" i="2"/>
  <c r="R21" i="2" s="1"/>
  <c r="C4" i="2"/>
  <c r="R20" i="2" s="1"/>
  <c r="C3" i="2"/>
  <c r="C2" i="2"/>
  <c r="R19" i="2" s="1"/>
  <c r="B3" i="1"/>
  <c r="B85" i="1" s="1"/>
  <c r="L74" i="1"/>
  <c r="T68" i="1"/>
  <c r="Z6" i="1"/>
  <c r="AA6" i="1" s="1"/>
  <c r="L69" i="1"/>
  <c r="T71" i="1"/>
  <c r="T72" i="1"/>
  <c r="D77" i="1"/>
  <c r="D69" i="1"/>
  <c r="D66" i="1"/>
  <c r="D80" i="1"/>
  <c r="D86" i="1"/>
  <c r="L6" i="1"/>
  <c r="D70" i="1"/>
  <c r="F6" i="1"/>
  <c r="I6" i="1"/>
  <c r="D78" i="1"/>
  <c r="D84" i="1"/>
  <c r="D71" i="1"/>
  <c r="D89" i="1"/>
  <c r="O6" i="1"/>
  <c r="R6" i="1"/>
  <c r="D75" i="1"/>
  <c r="D79" i="1"/>
  <c r="D90" i="1"/>
  <c r="D65" i="1"/>
  <c r="D67" i="1"/>
  <c r="D85" i="1"/>
  <c r="D87" i="1"/>
  <c r="D64" i="1"/>
  <c r="D68" i="1"/>
  <c r="D88" i="1"/>
  <c r="D81" i="1"/>
  <c r="D91" i="1"/>
  <c r="B1" i="16"/>
  <c r="T74" i="1"/>
  <c r="L75" i="1"/>
  <c r="T70" i="1"/>
  <c r="T66" i="1"/>
  <c r="T75" i="1"/>
  <c r="T73" i="1"/>
  <c r="L67" i="1"/>
  <c r="L65" i="1"/>
  <c r="T64" i="1"/>
  <c r="L70" i="1"/>
  <c r="T69" i="1"/>
  <c r="L68" i="1"/>
  <c r="T67" i="1"/>
  <c r="L73" i="1"/>
  <c r="L66" i="1"/>
  <c r="T65" i="1"/>
  <c r="L64" i="1"/>
  <c r="B2" i="1"/>
  <c r="L72" i="1"/>
  <c r="D6" i="2" l="1"/>
  <c r="E6" i="2" s="1"/>
  <c r="D13" i="2"/>
  <c r="D5" i="2"/>
  <c r="D12" i="2"/>
  <c r="D4" i="2"/>
  <c r="E4" i="2" s="1"/>
  <c r="D11" i="2"/>
  <c r="E11" i="2" s="1"/>
  <c r="D3" i="2"/>
  <c r="D10" i="2"/>
  <c r="D2" i="2"/>
  <c r="E2" i="2" s="1"/>
  <c r="D9" i="2"/>
  <c r="E9" i="2" s="1"/>
  <c r="D8" i="2"/>
  <c r="E8" i="2" s="1"/>
  <c r="D7" i="2"/>
  <c r="E7" i="2" s="1"/>
  <c r="G3" i="2"/>
  <c r="I2" i="2"/>
  <c r="E3" i="2"/>
  <c r="E13" i="2"/>
  <c r="E5" i="2"/>
  <c r="R29" i="2"/>
  <c r="O2" i="2" s="1"/>
  <c r="O3" i="2" s="1"/>
  <c r="E10" i="2"/>
  <c r="E12" i="2"/>
  <c r="B68" i="1"/>
  <c r="B64" i="1"/>
  <c r="B86" i="1"/>
  <c r="B90" i="1"/>
  <c r="B75" i="1"/>
  <c r="B71" i="1"/>
  <c r="B77" i="1"/>
  <c r="B91" i="1"/>
  <c r="B84" i="1"/>
  <c r="B87" i="1"/>
  <c r="B66" i="1"/>
  <c r="B88" i="1"/>
  <c r="B79" i="1"/>
  <c r="Z7" i="1"/>
  <c r="AA7" i="1" s="1"/>
  <c r="B74" i="1"/>
  <c r="B78" i="1"/>
  <c r="B67" i="1"/>
  <c r="B65" i="1"/>
  <c r="D6" i="1"/>
  <c r="D7" i="1" s="1"/>
  <c r="B76" i="1"/>
  <c r="B70" i="1"/>
  <c r="B69" i="1"/>
  <c r="B80" i="1"/>
  <c r="B81" i="1"/>
  <c r="B89" i="1"/>
  <c r="D76" i="1"/>
  <c r="D74" i="1"/>
  <c r="B6" i="16"/>
  <c r="B2" i="16"/>
  <c r="B7" i="16"/>
  <c r="B8" i="16"/>
  <c r="B5" i="16"/>
  <c r="B4" i="16"/>
  <c r="B3" i="16"/>
  <c r="W2" i="1" l="1"/>
  <c r="C6" i="16" s="1"/>
  <c r="X2" i="1"/>
  <c r="I3" i="2"/>
  <c r="G4" i="2"/>
  <c r="B23" i="2"/>
  <c r="Z8" i="1"/>
  <c r="AA8" i="1" s="1"/>
  <c r="V2" i="1"/>
  <c r="AJ3" i="1" s="1"/>
  <c r="H70" i="16"/>
  <c r="K8" i="16"/>
  <c r="H69" i="16"/>
  <c r="K7" i="16"/>
  <c r="H64" i="16"/>
  <c r="K2" i="16"/>
  <c r="H68" i="16"/>
  <c r="K6" i="16"/>
  <c r="D8" i="1"/>
  <c r="A7" i="1"/>
  <c r="B7" i="1" s="1"/>
  <c r="H66" i="16"/>
  <c r="K4" i="16"/>
  <c r="H65" i="16"/>
  <c r="K3" i="16"/>
  <c r="H67" i="16"/>
  <c r="K5" i="16"/>
  <c r="A22" i="16" l="1"/>
  <c r="A21" i="16"/>
  <c r="A24" i="16"/>
  <c r="A25" i="16"/>
  <c r="A20" i="16"/>
  <c r="A23" i="16"/>
  <c r="A26" i="16"/>
  <c r="E68" i="1"/>
  <c r="C8" i="16"/>
  <c r="C3" i="16"/>
  <c r="C2" i="16"/>
  <c r="C5" i="16"/>
  <c r="C4" i="16"/>
  <c r="G5" i="2"/>
  <c r="I4" i="2"/>
  <c r="C7" i="16"/>
  <c r="Z9" i="1"/>
  <c r="Z10" i="1" s="1"/>
  <c r="E70" i="1"/>
  <c r="E66" i="1"/>
  <c r="E64" i="1"/>
  <c r="E69" i="1"/>
  <c r="E71" i="1"/>
  <c r="E67" i="1"/>
  <c r="E65" i="1"/>
  <c r="AK3" i="1"/>
  <c r="AA9" i="1"/>
  <c r="D9" i="1"/>
  <c r="A8" i="1"/>
  <c r="B8" i="1" s="1"/>
  <c r="I4" i="16"/>
  <c r="A27" i="16"/>
  <c r="I7" i="16"/>
  <c r="I8" i="16"/>
  <c r="I2" i="16"/>
  <c r="I5" i="16"/>
  <c r="I3" i="16"/>
  <c r="I6" i="16"/>
  <c r="I80" i="1" l="1"/>
  <c r="I79" i="1"/>
  <c r="I81" i="1"/>
  <c r="F6" i="16"/>
  <c r="F8" i="16"/>
  <c r="F5" i="16"/>
  <c r="F4" i="16"/>
  <c r="F3" i="16"/>
  <c r="F2" i="16"/>
  <c r="F7" i="16"/>
  <c r="I5" i="2"/>
  <c r="G6" i="2"/>
  <c r="O86" i="1"/>
  <c r="J83" i="1"/>
  <c r="H82" i="1"/>
  <c r="G89" i="1"/>
  <c r="K90" i="1"/>
  <c r="I89" i="1"/>
  <c r="K80" i="1"/>
  <c r="S82" i="1"/>
  <c r="I90" i="1"/>
  <c r="P84" i="1"/>
  <c r="S88" i="1"/>
  <c r="R89" i="1"/>
  <c r="P89" i="1"/>
  <c r="O79" i="1"/>
  <c r="G82" i="1"/>
  <c r="I82" i="1"/>
  <c r="K87" i="1"/>
  <c r="Q82" i="1"/>
  <c r="P85" i="1"/>
  <c r="K83" i="1"/>
  <c r="H84" i="1"/>
  <c r="K79" i="1"/>
  <c r="H85" i="1"/>
  <c r="R82" i="1"/>
  <c r="O83" i="1"/>
  <c r="I84" i="1"/>
  <c r="J90" i="1"/>
  <c r="K82" i="1"/>
  <c r="E86" i="16" s="1"/>
  <c r="G84" i="1"/>
  <c r="Q84" i="1"/>
  <c r="I85" i="1"/>
  <c r="K86" i="1"/>
  <c r="Q83" i="1"/>
  <c r="O90" i="1"/>
  <c r="P79" i="1"/>
  <c r="O85" i="1"/>
  <c r="S83" i="1"/>
  <c r="R84" i="1"/>
  <c r="R81" i="1"/>
  <c r="I86" i="1"/>
  <c r="S86" i="1"/>
  <c r="P83" i="1"/>
  <c r="H79" i="1"/>
  <c r="G86" i="1"/>
  <c r="G90" i="16" s="1"/>
  <c r="S84" i="1"/>
  <c r="Q85" i="1"/>
  <c r="R80" i="1"/>
  <c r="S87" i="1"/>
  <c r="H80" i="1"/>
  <c r="S79" i="1"/>
  <c r="G79" i="1"/>
  <c r="Q81" i="1"/>
  <c r="O87" i="1"/>
  <c r="G83" i="1"/>
  <c r="Q87" i="1"/>
  <c r="J88" i="1"/>
  <c r="G87" i="1"/>
  <c r="R88" i="1"/>
  <c r="J86" i="1"/>
  <c r="K89" i="1"/>
  <c r="P87" i="1"/>
  <c r="J80" i="1"/>
  <c r="D84" i="16" s="1"/>
  <c r="Q79" i="1"/>
  <c r="J79" i="1"/>
  <c r="H88" i="1"/>
  <c r="G85" i="1"/>
  <c r="O81" i="1"/>
  <c r="R90" i="1"/>
  <c r="S85" i="1"/>
  <c r="Q86" i="1"/>
  <c r="K85" i="1"/>
  <c r="P86" i="1"/>
  <c r="R86" i="1"/>
  <c r="J82" i="1"/>
  <c r="D86" i="16" s="1"/>
  <c r="H89" i="1"/>
  <c r="S80" i="1"/>
  <c r="Q80" i="1"/>
  <c r="P81" i="1"/>
  <c r="H81" i="1"/>
  <c r="Q89" i="1"/>
  <c r="Q90" i="1"/>
  <c r="R83" i="1"/>
  <c r="G88" i="1"/>
  <c r="I87" i="1"/>
  <c r="K84" i="1"/>
  <c r="E88" i="16" s="1"/>
  <c r="O80" i="1"/>
  <c r="P82" i="1"/>
  <c r="P88" i="1"/>
  <c r="O89" i="1"/>
  <c r="S90" i="1"/>
  <c r="G90" i="1"/>
  <c r="H90" i="1"/>
  <c r="G80" i="1"/>
  <c r="G84" i="16" s="1"/>
  <c r="J89" i="1"/>
  <c r="P80" i="1"/>
  <c r="Q88" i="1"/>
  <c r="I83" i="1"/>
  <c r="H87" i="1"/>
  <c r="R85" i="1"/>
  <c r="J84" i="1"/>
  <c r="D88" i="16" s="1"/>
  <c r="J87" i="1"/>
  <c r="H83" i="1"/>
  <c r="K81" i="1"/>
  <c r="J81" i="1"/>
  <c r="D85" i="16" s="1"/>
  <c r="H86" i="1"/>
  <c r="F90" i="16" s="1"/>
  <c r="S81" i="1"/>
  <c r="O84" i="1"/>
  <c r="O82" i="1"/>
  <c r="R79" i="1"/>
  <c r="K88" i="1"/>
  <c r="G81" i="1"/>
  <c r="R87" i="1"/>
  <c r="S89" i="1"/>
  <c r="O88" i="1"/>
  <c r="P90" i="1"/>
  <c r="J85" i="1"/>
  <c r="D89" i="16" s="1"/>
  <c r="I88" i="1"/>
  <c r="A9" i="1"/>
  <c r="B9" i="1" s="1"/>
  <c r="D10" i="1"/>
  <c r="Z11" i="1"/>
  <c r="AA10" i="1"/>
  <c r="E89" i="16" l="1"/>
  <c r="E85" i="16"/>
  <c r="D90" i="16"/>
  <c r="F89" i="16"/>
  <c r="G85" i="16"/>
  <c r="F87" i="16"/>
  <c r="G87" i="16"/>
  <c r="E90" i="16"/>
  <c r="G88" i="16"/>
  <c r="E84" i="16"/>
  <c r="G89" i="16"/>
  <c r="F84" i="16"/>
  <c r="F88" i="16"/>
  <c r="F86" i="16"/>
  <c r="E87" i="16"/>
  <c r="G86" i="16"/>
  <c r="D87" i="16"/>
  <c r="F85" i="16"/>
  <c r="G7" i="2"/>
  <c r="I6" i="2"/>
  <c r="AA11" i="1"/>
  <c r="Z12" i="1"/>
  <c r="D11" i="1"/>
  <c r="A10" i="1"/>
  <c r="B10" i="1" s="1"/>
  <c r="G8" i="2" l="1"/>
  <c r="I7" i="2"/>
  <c r="AA12" i="1"/>
  <c r="Z13" i="1"/>
  <c r="A11" i="1"/>
  <c r="B11" i="1" s="1"/>
  <c r="D12" i="1"/>
  <c r="G9" i="2" l="1"/>
  <c r="I8" i="2"/>
  <c r="A12" i="1"/>
  <c r="B12" i="1" s="1"/>
  <c r="D13" i="1"/>
  <c r="AA13" i="1"/>
  <c r="Z14" i="1"/>
  <c r="G10" i="2" l="1"/>
  <c r="I9" i="2"/>
  <c r="A13" i="1"/>
  <c r="B13" i="1" s="1"/>
  <c r="D14" i="1"/>
  <c r="AA14" i="1"/>
  <c r="Z15" i="1"/>
  <c r="G11" i="2" l="1"/>
  <c r="I10" i="2"/>
  <c r="AA15" i="1"/>
  <c r="Z16" i="1"/>
  <c r="A14" i="1"/>
  <c r="B14" i="1" s="1"/>
  <c r="D15" i="1"/>
  <c r="G12" i="2" l="1"/>
  <c r="I11" i="2"/>
  <c r="Z17" i="1"/>
  <c r="AA16" i="1"/>
  <c r="A15" i="1"/>
  <c r="B15" i="1" s="1"/>
  <c r="D16" i="1"/>
  <c r="I12" i="2" l="1"/>
  <c r="G13" i="2"/>
  <c r="D17" i="1"/>
  <c r="A16" i="1"/>
  <c r="B16" i="1" s="1"/>
  <c r="Z18" i="1"/>
  <c r="AA17" i="1"/>
  <c r="G14" i="2" l="1"/>
  <c r="I13" i="2"/>
  <c r="AA18" i="1"/>
  <c r="Z19" i="1"/>
  <c r="D18" i="1"/>
  <c r="A17" i="1"/>
  <c r="B17" i="1" s="1"/>
  <c r="G15" i="2" l="1"/>
  <c r="I14" i="2"/>
  <c r="A18" i="1"/>
  <c r="B18" i="1" s="1"/>
  <c r="D19" i="1"/>
  <c r="AA19" i="1"/>
  <c r="Z20" i="1"/>
  <c r="I15" i="2" l="1"/>
  <c r="G16" i="2"/>
  <c r="AA20" i="1"/>
  <c r="Z21" i="1"/>
  <c r="A19" i="1"/>
  <c r="B19" i="1" s="1"/>
  <c r="D20" i="1"/>
  <c r="G17" i="2" l="1"/>
  <c r="I16" i="2"/>
  <c r="AA21" i="1"/>
  <c r="Z22" i="1"/>
  <c r="A20" i="1"/>
  <c r="B20" i="1" s="1"/>
  <c r="D21" i="1"/>
  <c r="I17" i="2" l="1"/>
  <c r="G18" i="2"/>
  <c r="A21" i="1"/>
  <c r="B21" i="1" s="1"/>
  <c r="D22" i="1"/>
  <c r="AA22" i="1"/>
  <c r="Z23" i="1"/>
  <c r="I18" i="2" l="1"/>
  <c r="G19" i="2"/>
  <c r="A22" i="1"/>
  <c r="B22" i="1" s="1"/>
  <c r="D23" i="1"/>
  <c r="Z24" i="1"/>
  <c r="AA23" i="1"/>
  <c r="I19" i="2" l="1"/>
  <c r="G20" i="2"/>
  <c r="Z25" i="1"/>
  <c r="AA24" i="1"/>
  <c r="A23" i="1"/>
  <c r="B23" i="1" s="1"/>
  <c r="D24" i="1"/>
  <c r="G21" i="2" l="1"/>
  <c r="I20" i="2"/>
  <c r="D25" i="1"/>
  <c r="A24" i="1"/>
  <c r="B24" i="1" s="1"/>
  <c r="Z26" i="1"/>
  <c r="AA25" i="1"/>
  <c r="G22" i="2" l="1"/>
  <c r="I21" i="2"/>
  <c r="AA26" i="1"/>
  <c r="Z27" i="1"/>
  <c r="D26" i="1"/>
  <c r="A25" i="1"/>
  <c r="B25" i="1" s="1"/>
  <c r="I22" i="2" l="1"/>
  <c r="G23" i="2"/>
  <c r="AA27" i="1"/>
  <c r="Z28" i="1"/>
  <c r="A26" i="1"/>
  <c r="B26" i="1" s="1"/>
  <c r="D27" i="1"/>
  <c r="I23" i="2" l="1"/>
  <c r="B24" i="2" s="1"/>
  <c r="B25" i="2" s="1"/>
  <c r="B26" i="2" s="1"/>
  <c r="B27" i="2" s="1"/>
  <c r="Z29" i="1"/>
  <c r="AA28" i="1"/>
  <c r="A27" i="1"/>
  <c r="B27" i="1" s="1"/>
  <c r="D28" i="1"/>
  <c r="Z30" i="1" l="1"/>
  <c r="AA29" i="1"/>
  <c r="A28" i="1"/>
  <c r="B28" i="1" s="1"/>
  <c r="D29" i="1"/>
  <c r="AA30" i="1" l="1"/>
  <c r="Z31" i="1"/>
  <c r="A29" i="1"/>
  <c r="B29" i="1" s="1"/>
  <c r="D30" i="1"/>
  <c r="AA31" i="1" l="1"/>
  <c r="Z32" i="1"/>
  <c r="D31" i="1"/>
  <c r="A30" i="1"/>
  <c r="B30" i="1" s="1"/>
  <c r="AA32" i="1" l="1"/>
  <c r="Z33" i="1"/>
  <c r="D32" i="1"/>
  <c r="A31" i="1"/>
  <c r="B31" i="1" s="1"/>
  <c r="Z34" i="1" l="1"/>
  <c r="AA33" i="1"/>
  <c r="D33" i="1"/>
  <c r="A32" i="1"/>
  <c r="B32" i="1" s="1"/>
  <c r="Z35" i="1" l="1"/>
  <c r="AA34" i="1"/>
  <c r="A33" i="1"/>
  <c r="B33" i="1" s="1"/>
  <c r="D34" i="1"/>
  <c r="AL3" i="1" l="1"/>
  <c r="Z36" i="1"/>
  <c r="AA35" i="1"/>
  <c r="A34" i="1"/>
  <c r="B34" i="1" s="1"/>
  <c r="D35" i="1"/>
  <c r="AA36" i="1" l="1"/>
  <c r="Z37" i="1"/>
  <c r="D36" i="1"/>
  <c r="A35" i="1"/>
  <c r="B35" i="1" s="1"/>
  <c r="AA37" i="1" l="1"/>
  <c r="Z38" i="1"/>
  <c r="A36" i="1"/>
  <c r="B36" i="1" s="1"/>
  <c r="D37" i="1"/>
  <c r="D38" i="1" l="1"/>
  <c r="A37" i="1"/>
  <c r="B37" i="1" s="1"/>
  <c r="Z39" i="1"/>
  <c r="AA38" i="1"/>
  <c r="D39" i="1" l="1"/>
  <c r="A38" i="1"/>
  <c r="B38" i="1" s="1"/>
  <c r="Z40" i="1"/>
  <c r="AA39" i="1"/>
  <c r="Z41" i="1" l="1"/>
  <c r="AA40" i="1"/>
  <c r="A39" i="1"/>
  <c r="B39" i="1" s="1"/>
  <c r="D40" i="1"/>
  <c r="AA41" i="1" l="1"/>
  <c r="Z42" i="1"/>
  <c r="D41" i="1"/>
  <c r="A40" i="1"/>
  <c r="B40" i="1" s="1"/>
  <c r="Z43" i="1" l="1"/>
  <c r="AA42" i="1"/>
  <c r="A41" i="1"/>
  <c r="B41" i="1" s="1"/>
  <c r="D42" i="1"/>
  <c r="Z44" i="1" l="1"/>
  <c r="AA43" i="1"/>
  <c r="D43" i="1"/>
  <c r="A42" i="1"/>
  <c r="B42" i="1" s="1"/>
  <c r="D44" i="1" l="1"/>
  <c r="A43" i="1"/>
  <c r="B43" i="1" s="1"/>
  <c r="Z45" i="1"/>
  <c r="AA44" i="1"/>
  <c r="D45" i="1" l="1"/>
  <c r="A44" i="1"/>
  <c r="B44" i="1" s="1"/>
  <c r="AA45" i="1"/>
  <c r="A30" i="2" l="1"/>
  <c r="A29" i="2"/>
  <c r="R1" i="16" s="1"/>
  <c r="D8" i="16"/>
  <c r="D3" i="16"/>
  <c r="D6" i="16"/>
  <c r="D5" i="16"/>
  <c r="D4" i="16"/>
  <c r="D7" i="16"/>
  <c r="D2" i="16"/>
  <c r="A45" i="1"/>
  <c r="B45" i="1" s="1"/>
  <c r="D46" i="1"/>
  <c r="AQ3" i="1"/>
  <c r="R2" i="16" l="1"/>
  <c r="E2" i="16"/>
  <c r="G2" i="16"/>
  <c r="H2" i="16" s="1"/>
  <c r="E7" i="16"/>
  <c r="G7" i="16"/>
  <c r="H7" i="16" s="1"/>
  <c r="E6" i="16"/>
  <c r="G6" i="16"/>
  <c r="H6" i="16" s="1"/>
  <c r="E4" i="16"/>
  <c r="G4" i="16"/>
  <c r="H4" i="16" s="1"/>
  <c r="E3" i="16"/>
  <c r="G3" i="16"/>
  <c r="H3" i="16" s="1"/>
  <c r="E8" i="16"/>
  <c r="G8" i="16"/>
  <c r="H8" i="16" s="1"/>
  <c r="E5" i="16"/>
  <c r="G5" i="16"/>
  <c r="H5" i="16" s="1"/>
  <c r="AG3" i="1"/>
  <c r="AB3" i="1"/>
  <c r="A46" i="1"/>
  <c r="B46" i="1" s="1"/>
  <c r="D47" i="1"/>
  <c r="E13" i="16"/>
  <c r="I16" i="16"/>
  <c r="H13" i="16"/>
  <c r="C16" i="16"/>
  <c r="I13" i="16"/>
  <c r="D16" i="16"/>
  <c r="E18" i="16"/>
  <c r="J18" i="16"/>
  <c r="F18" i="16"/>
  <c r="J13" i="16"/>
  <c r="H18" i="16"/>
  <c r="C13" i="16"/>
  <c r="C18" i="16"/>
  <c r="G12" i="16"/>
  <c r="G17" i="16"/>
  <c r="H16" i="16"/>
  <c r="E14" i="16"/>
  <c r="H17" i="16"/>
  <c r="I14" i="16"/>
  <c r="I17" i="16"/>
  <c r="F14" i="16"/>
  <c r="B17" i="16"/>
  <c r="G13" i="16"/>
  <c r="D14" i="16"/>
  <c r="F15" i="16"/>
  <c r="G15" i="16"/>
  <c r="D12" i="16"/>
  <c r="J15" i="16"/>
  <c r="F17" i="16"/>
  <c r="C15" i="16"/>
  <c r="E15" i="16"/>
  <c r="F13" i="16"/>
  <c r="G14" i="16"/>
  <c r="B18" i="16"/>
  <c r="H14" i="16"/>
  <c r="G18" i="16"/>
  <c r="B13" i="16"/>
  <c r="I18" i="16"/>
  <c r="J17" i="16"/>
  <c r="J12" i="16"/>
  <c r="C12" i="16"/>
  <c r="B14" i="16"/>
  <c r="D17" i="16"/>
  <c r="J14" i="16"/>
  <c r="E17" i="16"/>
  <c r="C14" i="16"/>
  <c r="D13" i="16"/>
  <c r="C17" i="16"/>
  <c r="E12" i="16"/>
  <c r="D15" i="16"/>
  <c r="H12" i="16"/>
  <c r="I15" i="16"/>
  <c r="I12" i="16"/>
  <c r="B15" i="16"/>
  <c r="E16" i="16"/>
  <c r="G16" i="16"/>
  <c r="H15" i="16"/>
  <c r="F12" i="16"/>
  <c r="B16" i="16"/>
  <c r="B12" i="16"/>
  <c r="J16" i="16"/>
  <c r="D18" i="16"/>
  <c r="F16" i="16"/>
  <c r="G23" i="16" l="1"/>
  <c r="F23" i="16"/>
  <c r="E23" i="16"/>
  <c r="C23" i="16"/>
  <c r="J23" i="16"/>
  <c r="B23" i="16"/>
  <c r="I23" i="16"/>
  <c r="D23" i="16"/>
  <c r="H23" i="16"/>
  <c r="F24" i="16"/>
  <c r="E24" i="16"/>
  <c r="J24" i="16"/>
  <c r="B24" i="16"/>
  <c r="D24" i="16"/>
  <c r="C24" i="16"/>
  <c r="I24" i="16"/>
  <c r="H24" i="16"/>
  <c r="G24" i="16"/>
  <c r="D26" i="16"/>
  <c r="C26" i="16"/>
  <c r="H26" i="16"/>
  <c r="I26" i="16"/>
  <c r="G26" i="16"/>
  <c r="B26" i="16"/>
  <c r="F26" i="16"/>
  <c r="J26" i="16"/>
  <c r="E26" i="16"/>
  <c r="E25" i="16"/>
  <c r="D25" i="16"/>
  <c r="B25" i="16"/>
  <c r="I25" i="16"/>
  <c r="H25" i="16"/>
  <c r="C25" i="16"/>
  <c r="G25" i="16"/>
  <c r="J25" i="16"/>
  <c r="F25" i="16"/>
  <c r="D20" i="16"/>
  <c r="I20" i="16"/>
  <c r="H20" i="16"/>
  <c r="E20" i="16"/>
  <c r="C20" i="16"/>
  <c r="J20" i="16"/>
  <c r="G20" i="16"/>
  <c r="B20" i="16"/>
  <c r="F20" i="16"/>
  <c r="I21" i="16"/>
  <c r="H21" i="16"/>
  <c r="E21" i="16"/>
  <c r="F21" i="16"/>
  <c r="D21" i="16"/>
  <c r="G21" i="16"/>
  <c r="C21" i="16"/>
  <c r="J21" i="16"/>
  <c r="B21" i="16"/>
  <c r="H22" i="16"/>
  <c r="G22" i="16"/>
  <c r="E22" i="16"/>
  <c r="D22" i="16"/>
  <c r="C22" i="16"/>
  <c r="J22" i="16"/>
  <c r="B22" i="16"/>
  <c r="F22" i="16"/>
  <c r="I22" i="16"/>
  <c r="J6" i="16"/>
  <c r="J4" i="16"/>
  <c r="J8" i="16"/>
  <c r="M3" i="16"/>
  <c r="J3" i="16"/>
  <c r="J2" i="16"/>
  <c r="M2" i="16"/>
  <c r="J5" i="16"/>
  <c r="M8" i="16"/>
  <c r="M6" i="16"/>
  <c r="M5" i="16"/>
  <c r="J7" i="16"/>
  <c r="M4" i="16"/>
  <c r="M7" i="16"/>
  <c r="D48" i="1"/>
  <c r="A47" i="1"/>
  <c r="B47" i="1" s="1"/>
  <c r="Q12" i="16" l="1"/>
  <c r="A48" i="1"/>
  <c r="B48" i="1" s="1"/>
  <c r="D49" i="1"/>
  <c r="D50" i="1" l="1"/>
  <c r="A49" i="1"/>
  <c r="B49" i="1" s="1"/>
  <c r="A50" i="1" l="1"/>
  <c r="B50" i="1" s="1"/>
  <c r="D51" i="1"/>
  <c r="A51" i="1" l="1"/>
  <c r="B51" i="1" s="1"/>
  <c r="D52" i="1"/>
  <c r="D53" i="1" l="1"/>
  <c r="A52" i="1"/>
  <c r="B52" i="1" s="1"/>
  <c r="A53" i="1" l="1"/>
  <c r="B53" i="1" s="1"/>
  <c r="D54" i="1"/>
  <c r="D55" i="1" l="1"/>
  <c r="A54" i="1"/>
  <c r="B54" i="1" s="1"/>
  <c r="D56" i="1" l="1"/>
  <c r="A55" i="1"/>
  <c r="B55" i="1" s="1"/>
  <c r="A56" i="1" l="1"/>
  <c r="B56" i="1" s="1"/>
  <c r="D57" i="1"/>
  <c r="D58" i="1" l="1"/>
  <c r="A57" i="1"/>
  <c r="B57" i="1" s="1"/>
  <c r="A58" i="1" l="1"/>
  <c r="B58" i="1" s="1"/>
  <c r="D59" i="1"/>
  <c r="A59" i="1" l="1"/>
  <c r="B59" i="1" s="1"/>
  <c r="S6" i="1" l="1" a="1"/>
  <c r="J6" i="1" l="1" a="1"/>
  <c r="J57" i="1" s="1"/>
  <c r="U57" i="1" s="1"/>
  <c r="G6" i="1" a="1"/>
  <c r="G58" i="1" s="1"/>
  <c r="T58" i="1" s="1"/>
  <c r="P6" i="1" a="1"/>
  <c r="P39" i="1" s="1"/>
  <c r="W39" i="1" s="1"/>
  <c r="M6" i="1" a="1"/>
  <c r="M24" i="1" s="1"/>
  <c r="V24" i="1" s="1"/>
  <c r="S58" i="1"/>
  <c r="X58" i="1" s="1"/>
  <c r="S50" i="1"/>
  <c r="X50" i="1" s="1"/>
  <c r="S55" i="1"/>
  <c r="X55" i="1" s="1"/>
  <c r="S46" i="1"/>
  <c r="X46" i="1" s="1"/>
  <c r="S38" i="1"/>
  <c r="X38" i="1" s="1"/>
  <c r="S30" i="1"/>
  <c r="X30" i="1" s="1"/>
  <c r="S22" i="1"/>
  <c r="X22" i="1" s="1"/>
  <c r="S14" i="1"/>
  <c r="X14" i="1" s="1"/>
  <c r="S6" i="1"/>
  <c r="X6" i="1" s="1"/>
  <c r="S52" i="1"/>
  <c r="X52" i="1" s="1"/>
  <c r="S43" i="1"/>
  <c r="X43" i="1" s="1"/>
  <c r="S35" i="1"/>
  <c r="X35" i="1" s="1"/>
  <c r="S27" i="1"/>
  <c r="X27" i="1" s="1"/>
  <c r="S19" i="1"/>
  <c r="X19" i="1" s="1"/>
  <c r="S11" i="1"/>
  <c r="X11" i="1" s="1"/>
  <c r="S51" i="1"/>
  <c r="X51" i="1" s="1"/>
  <c r="S42" i="1"/>
  <c r="X42" i="1" s="1"/>
  <c r="S34" i="1"/>
  <c r="X34" i="1" s="1"/>
  <c r="S26" i="1"/>
  <c r="X26" i="1" s="1"/>
  <c r="S18" i="1"/>
  <c r="X18" i="1" s="1"/>
  <c r="S10" i="1"/>
  <c r="X10" i="1" s="1"/>
  <c r="S54" i="1"/>
  <c r="X54" i="1" s="1"/>
  <c r="S40" i="1"/>
  <c r="X40" i="1" s="1"/>
  <c r="S28" i="1"/>
  <c r="X28" i="1" s="1"/>
  <c r="S15" i="1"/>
  <c r="X15" i="1" s="1"/>
  <c r="S56" i="1"/>
  <c r="X56" i="1" s="1"/>
  <c r="S39" i="1"/>
  <c r="X39" i="1" s="1"/>
  <c r="S24" i="1"/>
  <c r="X24" i="1" s="1"/>
  <c r="S9" i="1"/>
  <c r="X9" i="1" s="1"/>
  <c r="S53" i="1"/>
  <c r="X53" i="1" s="1"/>
  <c r="S37" i="1"/>
  <c r="X37" i="1" s="1"/>
  <c r="S23" i="1"/>
  <c r="X23" i="1" s="1"/>
  <c r="S8" i="1"/>
  <c r="X8" i="1" s="1"/>
  <c r="S49" i="1"/>
  <c r="X49" i="1" s="1"/>
  <c r="S36" i="1"/>
  <c r="X36" i="1" s="1"/>
  <c r="S21" i="1"/>
  <c r="X21" i="1" s="1"/>
  <c r="S7" i="1"/>
  <c r="X7" i="1" s="1"/>
  <c r="S47" i="1"/>
  <c r="X47" i="1" s="1"/>
  <c r="S32" i="1"/>
  <c r="X32" i="1" s="1"/>
  <c r="S17" i="1"/>
  <c r="X17" i="1" s="1"/>
  <c r="S45" i="1"/>
  <c r="X45" i="1" s="1"/>
  <c r="S31" i="1"/>
  <c r="X31" i="1" s="1"/>
  <c r="S16" i="1"/>
  <c r="X16" i="1" s="1"/>
  <c r="S48" i="1"/>
  <c r="X48" i="1" s="1"/>
  <c r="S33" i="1"/>
  <c r="X33" i="1" s="1"/>
  <c r="S20" i="1"/>
  <c r="X20" i="1" s="1"/>
  <c r="S59" i="1"/>
  <c r="X59" i="1" s="1"/>
  <c r="S44" i="1"/>
  <c r="X44" i="1" s="1"/>
  <c r="S29" i="1"/>
  <c r="X29" i="1" s="1"/>
  <c r="S13" i="1"/>
  <c r="X13" i="1" s="1"/>
  <c r="S57" i="1"/>
  <c r="X57" i="1" s="1"/>
  <c r="S41" i="1"/>
  <c r="X41" i="1" s="1"/>
  <c r="S25" i="1"/>
  <c r="X25" i="1" s="1"/>
  <c r="S12" i="1"/>
  <c r="X12" i="1" s="1"/>
  <c r="J55" i="1" l="1"/>
  <c r="U55" i="1" s="1"/>
  <c r="J9" i="1"/>
  <c r="U9" i="1" s="1"/>
  <c r="M54" i="1"/>
  <c r="V54" i="1" s="1"/>
  <c r="M12" i="1"/>
  <c r="V12" i="1" s="1"/>
  <c r="P42" i="1"/>
  <c r="W42" i="1" s="1"/>
  <c r="G55" i="1"/>
  <c r="T55" i="1" s="1"/>
  <c r="J47" i="1"/>
  <c r="U47" i="1" s="1"/>
  <c r="M46" i="1"/>
  <c r="V46" i="1" s="1"/>
  <c r="M21" i="1"/>
  <c r="V21" i="1" s="1"/>
  <c r="P49" i="1"/>
  <c r="W49" i="1" s="1"/>
  <c r="P47" i="1"/>
  <c r="W47" i="1" s="1"/>
  <c r="J18" i="1"/>
  <c r="U18" i="1" s="1"/>
  <c r="M59" i="1"/>
  <c r="V59" i="1" s="1"/>
  <c r="M29" i="1"/>
  <c r="V29" i="1" s="1"/>
  <c r="P6" i="1"/>
  <c r="W6" i="1" s="1"/>
  <c r="P55" i="1"/>
  <c r="W55" i="1" s="1"/>
  <c r="J19" i="1"/>
  <c r="U19" i="1" s="1"/>
  <c r="M43" i="1"/>
  <c r="V43" i="1" s="1"/>
  <c r="M32" i="1"/>
  <c r="V32" i="1" s="1"/>
  <c r="P53" i="1"/>
  <c r="W53" i="1" s="1"/>
  <c r="G52" i="1"/>
  <c r="T52" i="1" s="1"/>
  <c r="J32" i="1"/>
  <c r="U32" i="1" s="1"/>
  <c r="M58" i="1"/>
  <c r="V58" i="1" s="1"/>
  <c r="M40" i="1"/>
  <c r="V40" i="1" s="1"/>
  <c r="P8" i="1"/>
  <c r="W8" i="1" s="1"/>
  <c r="G53" i="1"/>
  <c r="T53" i="1" s="1"/>
  <c r="J39" i="1"/>
  <c r="U39" i="1" s="1"/>
  <c r="J45" i="1"/>
  <c r="U45" i="1" s="1"/>
  <c r="M49" i="1"/>
  <c r="V49" i="1" s="1"/>
  <c r="P13" i="1"/>
  <c r="W13" i="1" s="1"/>
  <c r="P27" i="1"/>
  <c r="W27" i="1" s="1"/>
  <c r="G59" i="1"/>
  <c r="T59" i="1" s="1"/>
  <c r="J52" i="1"/>
  <c r="U52" i="1" s="1"/>
  <c r="J53" i="1"/>
  <c r="U53" i="1" s="1"/>
  <c r="M7" i="1"/>
  <c r="V7" i="1" s="1"/>
  <c r="P26" i="1"/>
  <c r="W26" i="1" s="1"/>
  <c r="P35" i="1"/>
  <c r="W35" i="1" s="1"/>
  <c r="G25" i="1"/>
  <c r="T25" i="1" s="1"/>
  <c r="J40" i="1"/>
  <c r="U40" i="1" s="1"/>
  <c r="J54" i="1"/>
  <c r="U54" i="1" s="1"/>
  <c r="M38" i="1"/>
  <c r="V38" i="1" s="1"/>
  <c r="M51" i="1"/>
  <c r="V51" i="1" s="1"/>
  <c r="P29" i="1"/>
  <c r="W29" i="1" s="1"/>
  <c r="P36" i="1"/>
  <c r="W36" i="1" s="1"/>
  <c r="G46" i="1"/>
  <c r="T46" i="1" s="1"/>
  <c r="P44" i="1"/>
  <c r="W44" i="1" s="1"/>
  <c r="G13" i="1"/>
  <c r="T13" i="1" s="1"/>
  <c r="G11" i="1"/>
  <c r="T11" i="1" s="1"/>
  <c r="G17" i="1"/>
  <c r="T17" i="1" s="1"/>
  <c r="G37" i="1"/>
  <c r="T37" i="1" s="1"/>
  <c r="G54" i="1"/>
  <c r="T54" i="1" s="1"/>
  <c r="G10" i="1"/>
  <c r="T10" i="1" s="1"/>
  <c r="J8" i="1"/>
  <c r="U8" i="1" s="1"/>
  <c r="J15" i="1"/>
  <c r="U15" i="1" s="1"/>
  <c r="J12" i="1"/>
  <c r="U12" i="1" s="1"/>
  <c r="J34" i="1"/>
  <c r="U34" i="1" s="1"/>
  <c r="J44" i="1"/>
  <c r="U44" i="1" s="1"/>
  <c r="J6" i="1"/>
  <c r="U6" i="1" s="1"/>
  <c r="J17" i="1"/>
  <c r="U17" i="1" s="1"/>
  <c r="M10" i="1"/>
  <c r="V10" i="1" s="1"/>
  <c r="M11" i="1"/>
  <c r="V11" i="1" s="1"/>
  <c r="M18" i="1"/>
  <c r="V18" i="1" s="1"/>
  <c r="M22" i="1"/>
  <c r="V22" i="1" s="1"/>
  <c r="M20" i="1"/>
  <c r="V20" i="1" s="1"/>
  <c r="M37" i="1"/>
  <c r="V37" i="1" s="1"/>
  <c r="M48" i="1"/>
  <c r="V48" i="1" s="1"/>
  <c r="P41" i="1"/>
  <c r="W41" i="1" s="1"/>
  <c r="P57" i="1"/>
  <c r="W57" i="1" s="1"/>
  <c r="P22" i="1"/>
  <c r="W22" i="1" s="1"/>
  <c r="P21" i="1"/>
  <c r="W21" i="1" s="1"/>
  <c r="P43" i="1"/>
  <c r="W43" i="1" s="1"/>
  <c r="P52" i="1"/>
  <c r="W52" i="1" s="1"/>
  <c r="G20" i="1"/>
  <c r="T20" i="1" s="1"/>
  <c r="G28" i="1"/>
  <c r="T28" i="1" s="1"/>
  <c r="G27" i="1"/>
  <c r="T27" i="1" s="1"/>
  <c r="G32" i="1"/>
  <c r="T32" i="1" s="1"/>
  <c r="G51" i="1"/>
  <c r="T51" i="1" s="1"/>
  <c r="G7" i="1"/>
  <c r="T7" i="1" s="1"/>
  <c r="G18" i="1"/>
  <c r="T18" i="1" s="1"/>
  <c r="J23" i="1"/>
  <c r="U23" i="1" s="1"/>
  <c r="J28" i="1"/>
  <c r="U28" i="1" s="1"/>
  <c r="J27" i="1"/>
  <c r="U27" i="1" s="1"/>
  <c r="J48" i="1"/>
  <c r="U48" i="1" s="1"/>
  <c r="J58" i="1"/>
  <c r="U58" i="1" s="1"/>
  <c r="J14" i="1"/>
  <c r="U14" i="1" s="1"/>
  <c r="J25" i="1"/>
  <c r="U25" i="1" s="1"/>
  <c r="M25" i="1"/>
  <c r="V25" i="1" s="1"/>
  <c r="M27" i="1"/>
  <c r="V27" i="1" s="1"/>
  <c r="M33" i="1"/>
  <c r="V33" i="1" s="1"/>
  <c r="M35" i="1"/>
  <c r="V35" i="1" s="1"/>
  <c r="M28" i="1"/>
  <c r="V28" i="1" s="1"/>
  <c r="M45" i="1"/>
  <c r="V45" i="1" s="1"/>
  <c r="M56" i="1"/>
  <c r="V56" i="1" s="1"/>
  <c r="P56" i="1"/>
  <c r="W56" i="1" s="1"/>
  <c r="P16" i="1"/>
  <c r="W16" i="1" s="1"/>
  <c r="P37" i="1"/>
  <c r="W37" i="1" s="1"/>
  <c r="P33" i="1"/>
  <c r="W33" i="1" s="1"/>
  <c r="P51" i="1"/>
  <c r="W51" i="1" s="1"/>
  <c r="P7" i="1"/>
  <c r="W7" i="1" s="1"/>
  <c r="G35" i="1"/>
  <c r="T35" i="1" s="1"/>
  <c r="G43" i="1"/>
  <c r="T43" i="1" s="1"/>
  <c r="G41" i="1"/>
  <c r="T41" i="1" s="1"/>
  <c r="G45" i="1"/>
  <c r="T45" i="1" s="1"/>
  <c r="G6" i="1"/>
  <c r="T6" i="1" s="1"/>
  <c r="G15" i="1"/>
  <c r="T15" i="1" s="1"/>
  <c r="G26" i="1"/>
  <c r="T26" i="1" s="1"/>
  <c r="J36" i="1"/>
  <c r="U36" i="1" s="1"/>
  <c r="J43" i="1"/>
  <c r="U43" i="1" s="1"/>
  <c r="J42" i="1"/>
  <c r="U42" i="1" s="1"/>
  <c r="J20" i="1"/>
  <c r="U20" i="1" s="1"/>
  <c r="J13" i="1"/>
  <c r="U13" i="1" s="1"/>
  <c r="J22" i="1"/>
  <c r="U22" i="1" s="1"/>
  <c r="J33" i="1"/>
  <c r="U33" i="1" s="1"/>
  <c r="M41" i="1"/>
  <c r="V41" i="1" s="1"/>
  <c r="M42" i="1"/>
  <c r="V42" i="1" s="1"/>
  <c r="M47" i="1"/>
  <c r="V47" i="1" s="1"/>
  <c r="M50" i="1"/>
  <c r="V50" i="1" s="1"/>
  <c r="M36" i="1"/>
  <c r="V36" i="1" s="1"/>
  <c r="M53" i="1"/>
  <c r="V53" i="1" s="1"/>
  <c r="P10" i="1"/>
  <c r="W10" i="1" s="1"/>
  <c r="P17" i="1"/>
  <c r="W17" i="1" s="1"/>
  <c r="P30" i="1"/>
  <c r="W30" i="1" s="1"/>
  <c r="P50" i="1"/>
  <c r="W50" i="1" s="1"/>
  <c r="P46" i="1"/>
  <c r="W46" i="1" s="1"/>
  <c r="P59" i="1"/>
  <c r="W59" i="1" s="1"/>
  <c r="P15" i="1"/>
  <c r="W15" i="1" s="1"/>
  <c r="G49" i="1"/>
  <c r="T49" i="1" s="1"/>
  <c r="G57" i="1"/>
  <c r="T57" i="1" s="1"/>
  <c r="G56" i="1"/>
  <c r="T56" i="1" s="1"/>
  <c r="G19" i="1"/>
  <c r="T19" i="1" s="1"/>
  <c r="G14" i="1"/>
  <c r="T14" i="1" s="1"/>
  <c r="G23" i="1"/>
  <c r="T23" i="1" s="1"/>
  <c r="G34" i="1"/>
  <c r="T34" i="1" s="1"/>
  <c r="J51" i="1"/>
  <c r="U51" i="1" s="1"/>
  <c r="J59" i="1"/>
  <c r="U59" i="1" s="1"/>
  <c r="J56" i="1"/>
  <c r="U56" i="1" s="1"/>
  <c r="J35" i="1"/>
  <c r="U35" i="1" s="1"/>
  <c r="J21" i="1"/>
  <c r="U21" i="1" s="1"/>
  <c r="J30" i="1"/>
  <c r="U30" i="1" s="1"/>
  <c r="J41" i="1"/>
  <c r="U41" i="1" s="1"/>
  <c r="M55" i="1"/>
  <c r="V55" i="1" s="1"/>
  <c r="M57" i="1"/>
  <c r="V57" i="1" s="1"/>
  <c r="M6" i="1"/>
  <c r="V6" i="1" s="1"/>
  <c r="M14" i="1"/>
  <c r="V14" i="1" s="1"/>
  <c r="M44" i="1"/>
  <c r="V44" i="1" s="1"/>
  <c r="M8" i="1"/>
  <c r="V8" i="1" s="1"/>
  <c r="P25" i="1"/>
  <c r="W25" i="1" s="1"/>
  <c r="P32" i="1"/>
  <c r="W32" i="1" s="1"/>
  <c r="P45" i="1"/>
  <c r="W45" i="1" s="1"/>
  <c r="P9" i="1"/>
  <c r="W9" i="1" s="1"/>
  <c r="P58" i="1"/>
  <c r="W58" i="1" s="1"/>
  <c r="P12" i="1"/>
  <c r="W12" i="1" s="1"/>
  <c r="P23" i="1"/>
  <c r="W23" i="1" s="1"/>
  <c r="G8" i="1"/>
  <c r="T8" i="1" s="1"/>
  <c r="G9" i="1"/>
  <c r="T9" i="1" s="1"/>
  <c r="G16" i="1"/>
  <c r="T16" i="1" s="1"/>
  <c r="G33" i="1"/>
  <c r="T33" i="1" s="1"/>
  <c r="G22" i="1"/>
  <c r="T22" i="1" s="1"/>
  <c r="G31" i="1"/>
  <c r="T31" i="1" s="1"/>
  <c r="G42" i="1"/>
  <c r="T42" i="1" s="1"/>
  <c r="J10" i="1"/>
  <c r="U10" i="1" s="1"/>
  <c r="J11" i="1"/>
  <c r="U11" i="1" s="1"/>
  <c r="J16" i="1"/>
  <c r="U16" i="1" s="1"/>
  <c r="J50" i="1"/>
  <c r="U50" i="1" s="1"/>
  <c r="J29" i="1"/>
  <c r="U29" i="1" s="1"/>
  <c r="J38" i="1"/>
  <c r="U38" i="1" s="1"/>
  <c r="J49" i="1"/>
  <c r="U49" i="1" s="1"/>
  <c r="M9" i="1"/>
  <c r="V9" i="1" s="1"/>
  <c r="M17" i="1"/>
  <c r="V17" i="1" s="1"/>
  <c r="M15" i="1"/>
  <c r="V15" i="1" s="1"/>
  <c r="M19" i="1"/>
  <c r="V19" i="1" s="1"/>
  <c r="M26" i="1"/>
  <c r="V26" i="1" s="1"/>
  <c r="M52" i="1"/>
  <c r="V52" i="1" s="1"/>
  <c r="M16" i="1"/>
  <c r="V16" i="1" s="1"/>
  <c r="P40" i="1"/>
  <c r="W40" i="1" s="1"/>
  <c r="P48" i="1"/>
  <c r="W48" i="1" s="1"/>
  <c r="P18" i="1"/>
  <c r="W18" i="1" s="1"/>
  <c r="P24" i="1"/>
  <c r="W24" i="1" s="1"/>
  <c r="P11" i="1"/>
  <c r="W11" i="1" s="1"/>
  <c r="P20" i="1"/>
  <c r="W20" i="1" s="1"/>
  <c r="P31" i="1"/>
  <c r="W31" i="1" s="1"/>
  <c r="G21" i="1"/>
  <c r="T21" i="1" s="1"/>
  <c r="G24" i="1"/>
  <c r="T24" i="1" s="1"/>
  <c r="G29" i="1"/>
  <c r="T29" i="1" s="1"/>
  <c r="G48" i="1"/>
  <c r="T48" i="1" s="1"/>
  <c r="G30" i="1"/>
  <c r="T30" i="1" s="1"/>
  <c r="G39" i="1"/>
  <c r="T39" i="1" s="1"/>
  <c r="G50" i="1"/>
  <c r="T50" i="1" s="1"/>
  <c r="J24" i="1"/>
  <c r="U24" i="1" s="1"/>
  <c r="J26" i="1"/>
  <c r="U26" i="1" s="1"/>
  <c r="J31" i="1"/>
  <c r="U31" i="1" s="1"/>
  <c r="J7" i="1"/>
  <c r="U7" i="1" s="1"/>
  <c r="J37" i="1"/>
  <c r="U37" i="1" s="1"/>
  <c r="J46" i="1"/>
  <c r="U46" i="1" s="1"/>
  <c r="M23" i="1"/>
  <c r="V23" i="1" s="1"/>
  <c r="M31" i="1"/>
  <c r="V31" i="1" s="1"/>
  <c r="M30" i="1"/>
  <c r="V30" i="1" s="1"/>
  <c r="M34" i="1"/>
  <c r="V34" i="1" s="1"/>
  <c r="M39" i="1"/>
  <c r="V39" i="1" s="1"/>
  <c r="M13" i="1"/>
  <c r="V13" i="1" s="1"/>
  <c r="P54" i="1"/>
  <c r="W54" i="1" s="1"/>
  <c r="P14" i="1"/>
  <c r="W14" i="1" s="1"/>
  <c r="P34" i="1"/>
  <c r="W34" i="1" s="1"/>
  <c r="P38" i="1"/>
  <c r="W38" i="1" s="1"/>
  <c r="P19" i="1"/>
  <c r="W19" i="1" s="1"/>
  <c r="P28" i="1"/>
  <c r="W28" i="1" s="1"/>
  <c r="G36" i="1"/>
  <c r="T36" i="1" s="1"/>
  <c r="G40" i="1"/>
  <c r="T40" i="1" s="1"/>
  <c r="G44" i="1"/>
  <c r="T44" i="1" s="1"/>
  <c r="G12" i="1"/>
  <c r="T12" i="1" s="1"/>
  <c r="G38" i="1"/>
  <c r="T38" i="1" s="1"/>
  <c r="G47" i="1"/>
  <c r="T47" i="1" s="1"/>
  <c r="U2" i="1"/>
  <c r="S2" i="1" l="1"/>
  <c r="Q2" i="1"/>
  <c r="AT12" i="1" s="1"/>
  <c r="R2" i="1"/>
  <c r="T2" i="1"/>
  <c r="P13" i="16"/>
  <c r="O16" i="16" l="1" a="1"/>
  <c r="P193" i="16" s="1"/>
  <c r="O33" i="16" l="1"/>
  <c r="T33" i="16" s="1"/>
  <c r="P183" i="16"/>
  <c r="R55" i="16"/>
  <c r="P85" i="16"/>
  <c r="P73" i="16"/>
  <c r="S83" i="16"/>
  <c r="W83" i="16" s="1"/>
  <c r="S126" i="16"/>
  <c r="W126" i="16" s="1"/>
  <c r="Q122" i="16"/>
  <c r="P23" i="16"/>
  <c r="P124" i="16"/>
  <c r="O125" i="16"/>
  <c r="U125" i="16" s="1"/>
  <c r="P30" i="16"/>
  <c r="P84" i="16"/>
  <c r="O112" i="16"/>
  <c r="U112" i="16" s="1"/>
  <c r="P40" i="16"/>
  <c r="Q142" i="16"/>
  <c r="R118" i="16"/>
  <c r="O130" i="16"/>
  <c r="U130" i="16" s="1"/>
  <c r="S66" i="16"/>
  <c r="W66" i="16" s="1"/>
  <c r="O135" i="16"/>
  <c r="U135" i="16" s="1"/>
  <c r="Q137" i="16"/>
  <c r="S118" i="16"/>
  <c r="W118" i="16" s="1"/>
  <c r="S131" i="16"/>
  <c r="W131" i="16" s="1"/>
  <c r="R187" i="16"/>
  <c r="R141" i="16"/>
  <c r="O87" i="16"/>
  <c r="U87" i="16" s="1"/>
  <c r="R133" i="16"/>
  <c r="S20" i="16"/>
  <c r="W20" i="16" s="1"/>
  <c r="P63" i="16"/>
  <c r="R56" i="16"/>
  <c r="R161" i="16"/>
  <c r="O72" i="16"/>
  <c r="T72" i="16" s="1"/>
  <c r="P27" i="16"/>
  <c r="Q127" i="16"/>
  <c r="P89" i="16"/>
  <c r="P152" i="16"/>
  <c r="S17" i="16"/>
  <c r="W17" i="16" s="1"/>
  <c r="Q146" i="16"/>
  <c r="Q115" i="16"/>
  <c r="R69" i="16"/>
  <c r="O96" i="16"/>
  <c r="T96" i="16" s="1"/>
  <c r="R142" i="16"/>
  <c r="R32" i="16"/>
  <c r="S160" i="16"/>
  <c r="W160" i="16" s="1"/>
  <c r="P129" i="16"/>
  <c r="O159" i="16"/>
  <c r="T159" i="16" s="1"/>
  <c r="R185" i="16"/>
  <c r="O157" i="16"/>
  <c r="U157" i="16" s="1"/>
  <c r="S153" i="16"/>
  <c r="W153" i="16" s="1"/>
  <c r="Q78" i="16"/>
  <c r="P102" i="16"/>
  <c r="O124" i="16"/>
  <c r="T124" i="16" s="1"/>
  <c r="P109" i="16"/>
  <c r="R180" i="16"/>
  <c r="Q85" i="16"/>
  <c r="R108" i="16"/>
  <c r="R136" i="16"/>
  <c r="S145" i="16"/>
  <c r="W145" i="16" s="1"/>
  <c r="Q149" i="16"/>
  <c r="Q129" i="16"/>
  <c r="P150" i="16"/>
  <c r="S144" i="16"/>
  <c r="W144" i="16" s="1"/>
  <c r="P72" i="16"/>
  <c r="P98" i="16"/>
  <c r="Q102" i="16"/>
  <c r="O34" i="16"/>
  <c r="U34" i="16" s="1"/>
  <c r="R186" i="16"/>
  <c r="P112" i="16"/>
  <c r="O90" i="16"/>
  <c r="U90" i="16" s="1"/>
  <c r="O144" i="16"/>
  <c r="U144" i="16" s="1"/>
  <c r="P137" i="16"/>
  <c r="P31" i="16"/>
  <c r="S24" i="16"/>
  <c r="W24" i="16" s="1"/>
  <c r="R138" i="16"/>
  <c r="S186" i="16"/>
  <c r="W186" i="16" s="1"/>
  <c r="Q154" i="16"/>
  <c r="O62" i="16"/>
  <c r="U62" i="16" s="1"/>
  <c r="Q39" i="16"/>
  <c r="S75" i="16"/>
  <c r="W75" i="16" s="1"/>
  <c r="O146" i="16"/>
  <c r="U146" i="16" s="1"/>
  <c r="R80" i="16"/>
  <c r="O137" i="16"/>
  <c r="U137" i="16" s="1"/>
  <c r="Q126" i="16"/>
  <c r="P56" i="16"/>
  <c r="S80" i="16"/>
  <c r="W80" i="16" s="1"/>
  <c r="Q79" i="16"/>
  <c r="R64" i="16"/>
  <c r="Q31" i="16"/>
  <c r="P74" i="16"/>
  <c r="R124" i="16"/>
  <c r="P141" i="16"/>
  <c r="O101" i="16"/>
  <c r="U101" i="16" s="1"/>
  <c r="R58" i="16"/>
  <c r="S132" i="16"/>
  <c r="W132" i="16" s="1"/>
  <c r="Q24" i="16"/>
  <c r="R61" i="16"/>
  <c r="O190" i="16"/>
  <c r="T190" i="16" s="1"/>
  <c r="S193" i="16"/>
  <c r="W193" i="16" s="1"/>
  <c r="O37" i="16"/>
  <c r="T37" i="16" s="1"/>
  <c r="S190" i="16"/>
  <c r="W190" i="16" s="1"/>
  <c r="R143" i="16"/>
  <c r="R41" i="16"/>
  <c r="Q139" i="16"/>
  <c r="P116" i="16"/>
  <c r="O186" i="16"/>
  <c r="U186" i="16" s="1"/>
  <c r="O140" i="16"/>
  <c r="T140" i="16" s="1"/>
  <c r="S49" i="16"/>
  <c r="W49" i="16" s="1"/>
  <c r="O65" i="16"/>
  <c r="T65" i="16" s="1"/>
  <c r="R188" i="16"/>
  <c r="Q111" i="16"/>
  <c r="O126" i="16"/>
  <c r="U126" i="16" s="1"/>
  <c r="R117" i="16"/>
  <c r="Q113" i="16"/>
  <c r="O175" i="16"/>
  <c r="T175" i="16" s="1"/>
  <c r="O86" i="16"/>
  <c r="U86" i="16" s="1"/>
  <c r="R170" i="16"/>
  <c r="P148" i="16"/>
  <c r="S180" i="16"/>
  <c r="W180" i="16" s="1"/>
  <c r="P38" i="16"/>
  <c r="P117" i="16"/>
  <c r="R137" i="16"/>
  <c r="P65" i="16"/>
  <c r="P95" i="16"/>
  <c r="S40" i="16"/>
  <c r="W40" i="16" s="1"/>
  <c r="S42" i="16"/>
  <c r="W42" i="16" s="1"/>
  <c r="P97" i="16"/>
  <c r="P93" i="16"/>
  <c r="P88" i="16"/>
  <c r="O64" i="16"/>
  <c r="U64" i="16" s="1"/>
  <c r="P71" i="16"/>
  <c r="S127" i="16"/>
  <c r="W127" i="16" s="1"/>
  <c r="R127" i="16"/>
  <c r="P92" i="16"/>
  <c r="O191" i="16"/>
  <c r="U191" i="16" s="1"/>
  <c r="S26" i="16"/>
  <c r="W26" i="16" s="1"/>
  <c r="Q144" i="16"/>
  <c r="P108" i="16"/>
  <c r="R36" i="16"/>
  <c r="O77" i="16"/>
  <c r="U77" i="16" s="1"/>
  <c r="Q161" i="16"/>
  <c r="R155" i="16"/>
  <c r="R24" i="16"/>
  <c r="S173" i="16"/>
  <c r="W173" i="16" s="1"/>
  <c r="Q86" i="16"/>
  <c r="Q116" i="16"/>
  <c r="P131" i="16"/>
  <c r="R70" i="16"/>
  <c r="R116" i="16"/>
  <c r="S176" i="16"/>
  <c r="W176" i="16" s="1"/>
  <c r="P80" i="16"/>
  <c r="R92" i="16"/>
  <c r="P144" i="16"/>
  <c r="O35" i="16"/>
  <c r="U35" i="16" s="1"/>
  <c r="R168" i="16"/>
  <c r="Q151" i="16"/>
  <c r="S22" i="16"/>
  <c r="W22" i="16" s="1"/>
  <c r="R77" i="16"/>
  <c r="S87" i="16"/>
  <c r="W87" i="16" s="1"/>
  <c r="O114" i="16"/>
  <c r="T114" i="16" s="1"/>
  <c r="R81" i="16"/>
  <c r="S37" i="16"/>
  <c r="W37" i="16" s="1"/>
  <c r="P165" i="16"/>
  <c r="O118" i="16"/>
  <c r="U118" i="16" s="1"/>
  <c r="P59" i="16"/>
  <c r="O80" i="16"/>
  <c r="U80" i="16" s="1"/>
  <c r="Q103" i="16"/>
  <c r="O154" i="16"/>
  <c r="U154" i="16" s="1"/>
  <c r="S150" i="16"/>
  <c r="W150" i="16" s="1"/>
  <c r="Q52" i="16"/>
  <c r="P191" i="16"/>
  <c r="P41" i="16"/>
  <c r="S170" i="16"/>
  <c r="W170" i="16" s="1"/>
  <c r="P101" i="16"/>
  <c r="S58" i="16"/>
  <c r="W58" i="16" s="1"/>
  <c r="R119" i="16"/>
  <c r="R150" i="16"/>
  <c r="P70" i="16"/>
  <c r="P171" i="16"/>
  <c r="R35" i="16"/>
  <c r="R178" i="16"/>
  <c r="Q88" i="16"/>
  <c r="Q73" i="16"/>
  <c r="Q58" i="16"/>
  <c r="P167" i="16"/>
  <c r="R57" i="16"/>
  <c r="Q171" i="16"/>
  <c r="S185" i="16"/>
  <c r="W185" i="16" s="1"/>
  <c r="P190" i="16"/>
  <c r="P121" i="16"/>
  <c r="Q130" i="16"/>
  <c r="P145" i="16"/>
  <c r="O134" i="16"/>
  <c r="U134" i="16" s="1"/>
  <c r="S99" i="16"/>
  <c r="W99" i="16" s="1"/>
  <c r="Q106" i="16"/>
  <c r="O177" i="16"/>
  <c r="T177" i="16" s="1"/>
  <c r="Q94" i="16"/>
  <c r="Q180" i="16"/>
  <c r="O85" i="16"/>
  <c r="T85" i="16" s="1"/>
  <c r="O153" i="16"/>
  <c r="U153" i="16" s="1"/>
  <c r="Q100" i="16"/>
  <c r="P132" i="16"/>
  <c r="Q181" i="16"/>
  <c r="S60" i="16"/>
  <c r="W60" i="16" s="1"/>
  <c r="O75" i="16"/>
  <c r="T75" i="16" s="1"/>
  <c r="S102" i="16"/>
  <c r="W102" i="16" s="1"/>
  <c r="R169" i="16"/>
  <c r="P185" i="16"/>
  <c r="Q123" i="16"/>
  <c r="Q62" i="16"/>
  <c r="R23" i="16"/>
  <c r="P16" i="16"/>
  <c r="Q104" i="16"/>
  <c r="S187" i="16"/>
  <c r="W187" i="16" s="1"/>
  <c r="O89" i="16"/>
  <c r="T89" i="16" s="1"/>
  <c r="P83" i="16"/>
  <c r="Q152" i="16"/>
  <c r="S55" i="16"/>
  <c r="W55" i="16" s="1"/>
  <c r="S103" i="16"/>
  <c r="W103" i="16" s="1"/>
  <c r="P60" i="16"/>
  <c r="Q47" i="16"/>
  <c r="P50" i="16"/>
  <c r="Q95" i="16"/>
  <c r="S143" i="16"/>
  <c r="W143" i="16" s="1"/>
  <c r="O25" i="16"/>
  <c r="U25" i="16" s="1"/>
  <c r="O98" i="16"/>
  <c r="U98" i="16" s="1"/>
  <c r="Q76" i="16"/>
  <c r="R93" i="16"/>
  <c r="S157" i="16"/>
  <c r="W157" i="16" s="1"/>
  <c r="O55" i="16"/>
  <c r="T55" i="16" s="1"/>
  <c r="P37" i="16"/>
  <c r="O21" i="16"/>
  <c r="U21" i="16" s="1"/>
  <c r="Q30" i="16"/>
  <c r="O108" i="16"/>
  <c r="U108" i="16" s="1"/>
  <c r="O54" i="16"/>
  <c r="T54" i="16" s="1"/>
  <c r="P54" i="16"/>
  <c r="R146" i="16"/>
  <c r="O174" i="16"/>
  <c r="U174" i="16" s="1"/>
  <c r="S79" i="16"/>
  <c r="W79" i="16" s="1"/>
  <c r="R31" i="16"/>
  <c r="Q108" i="16"/>
  <c r="O93" i="16"/>
  <c r="U93" i="16" s="1"/>
  <c r="O183" i="16"/>
  <c r="T183" i="16" s="1"/>
  <c r="Q45" i="16"/>
  <c r="P53" i="16"/>
  <c r="R79" i="16"/>
  <c r="S110" i="16"/>
  <c r="W110" i="16" s="1"/>
  <c r="P153" i="16"/>
  <c r="R25" i="16"/>
  <c r="O122" i="16"/>
  <c r="U122" i="16" s="1"/>
  <c r="S116" i="16"/>
  <c r="W116" i="16" s="1"/>
  <c r="O160" i="16"/>
  <c r="U160" i="16" s="1"/>
  <c r="S156" i="16"/>
  <c r="W156" i="16" s="1"/>
  <c r="Q193" i="16"/>
  <c r="O158" i="16"/>
  <c r="T158" i="16" s="1"/>
  <c r="O155" i="16"/>
  <c r="T155" i="16" s="1"/>
  <c r="S189" i="16"/>
  <c r="W189" i="16" s="1"/>
  <c r="R134" i="16"/>
  <c r="O73" i="16"/>
  <c r="T73" i="16" s="1"/>
  <c r="S91" i="16"/>
  <c r="W91" i="16" s="1"/>
  <c r="O39" i="16"/>
  <c r="T39" i="16" s="1"/>
  <c r="P113" i="16"/>
  <c r="S142" i="16"/>
  <c r="W142" i="16" s="1"/>
  <c r="Q118" i="16"/>
  <c r="S134" i="16"/>
  <c r="W134" i="16" s="1"/>
  <c r="R17" i="16"/>
  <c r="S111" i="16"/>
  <c r="W111" i="16" s="1"/>
  <c r="P19" i="16"/>
  <c r="O121" i="16"/>
  <c r="U121" i="16" s="1"/>
  <c r="Q43" i="16"/>
  <c r="R22" i="16"/>
  <c r="O106" i="16"/>
  <c r="U106" i="16" s="1"/>
  <c r="P33" i="16"/>
  <c r="R102" i="16"/>
  <c r="P47" i="16"/>
  <c r="S174" i="16"/>
  <c r="W174" i="16" s="1"/>
  <c r="R52" i="16"/>
  <c r="Q176" i="16"/>
  <c r="O149" i="16"/>
  <c r="T149" i="16" s="1"/>
  <c r="S25" i="16"/>
  <c r="W25" i="16" s="1"/>
  <c r="S61" i="16"/>
  <c r="W61" i="16" s="1"/>
  <c r="P172" i="16"/>
  <c r="R99" i="16"/>
  <c r="S151" i="16"/>
  <c r="W151" i="16" s="1"/>
  <c r="O31" i="16"/>
  <c r="U31" i="16" s="1"/>
  <c r="O52" i="16"/>
  <c r="T52" i="16" s="1"/>
  <c r="O129" i="16"/>
  <c r="T129" i="16" s="1"/>
  <c r="O132" i="16"/>
  <c r="T132" i="16" s="1"/>
  <c r="S33" i="16"/>
  <c r="W33" i="16" s="1"/>
  <c r="S59" i="16"/>
  <c r="W59" i="16" s="1"/>
  <c r="S70" i="16"/>
  <c r="W70" i="16" s="1"/>
  <c r="Q138" i="16"/>
  <c r="P181" i="16"/>
  <c r="P106" i="16"/>
  <c r="S48" i="16"/>
  <c r="W48" i="16" s="1"/>
  <c r="S139" i="16"/>
  <c r="W139" i="16" s="1"/>
  <c r="R174" i="16"/>
  <c r="O18" i="16"/>
  <c r="T18" i="16" s="1"/>
  <c r="S152" i="16"/>
  <c r="W152" i="16" s="1"/>
  <c r="S191" i="16"/>
  <c r="W191" i="16" s="1"/>
  <c r="Q21" i="16"/>
  <c r="R60" i="16"/>
  <c r="Q16" i="16"/>
  <c r="Q120" i="16"/>
  <c r="Q59" i="16"/>
  <c r="O16" i="16"/>
  <c r="P187" i="16"/>
  <c r="R177" i="16"/>
  <c r="R30" i="16"/>
  <c r="S82" i="16"/>
  <c r="W82" i="16" s="1"/>
  <c r="Q77" i="16"/>
  <c r="P42" i="16"/>
  <c r="P156" i="16"/>
  <c r="O27" i="16"/>
  <c r="T27" i="16" s="1"/>
  <c r="O162" i="16"/>
  <c r="U162" i="16" s="1"/>
  <c r="R113" i="16"/>
  <c r="R89" i="16"/>
  <c r="R90" i="16"/>
  <c r="S179" i="16"/>
  <c r="W179" i="16" s="1"/>
  <c r="S148" i="16"/>
  <c r="W148" i="16" s="1"/>
  <c r="P115" i="16"/>
  <c r="O111" i="16"/>
  <c r="T111" i="16" s="1"/>
  <c r="P168" i="16"/>
  <c r="S163" i="16"/>
  <c r="W163" i="16" s="1"/>
  <c r="O104" i="16"/>
  <c r="U104" i="16" s="1"/>
  <c r="Q141" i="16"/>
  <c r="O99" i="16"/>
  <c r="U99" i="16" s="1"/>
  <c r="R151" i="16"/>
  <c r="R29" i="16"/>
  <c r="Q183" i="16"/>
  <c r="R28" i="16"/>
  <c r="P130" i="16"/>
  <c r="Q119" i="16"/>
  <c r="O117" i="16"/>
  <c r="T117" i="16" s="1"/>
  <c r="P182" i="16"/>
  <c r="O29" i="16"/>
  <c r="T29" i="16" s="1"/>
  <c r="O110" i="16"/>
  <c r="U110" i="16" s="1"/>
  <c r="O50" i="16"/>
  <c r="U50" i="16" s="1"/>
  <c r="P110" i="16"/>
  <c r="P146" i="16"/>
  <c r="O94" i="16"/>
  <c r="T94" i="16" s="1"/>
  <c r="O76" i="16"/>
  <c r="U76" i="16" s="1"/>
  <c r="R65" i="16"/>
  <c r="O92" i="16"/>
  <c r="T92" i="16" s="1"/>
  <c r="O17" i="16"/>
  <c r="U17" i="16" s="1"/>
  <c r="O131" i="16"/>
  <c r="U131" i="16" s="1"/>
  <c r="R109" i="16"/>
  <c r="Q135" i="16"/>
  <c r="Q68" i="16"/>
  <c r="S39" i="16"/>
  <c r="W39" i="16" s="1"/>
  <c r="R84" i="16"/>
  <c r="R110" i="16"/>
  <c r="R158" i="16"/>
  <c r="Q66" i="16"/>
  <c r="S140" i="16"/>
  <c r="W140" i="16" s="1"/>
  <c r="S30" i="16"/>
  <c r="W30" i="16" s="1"/>
  <c r="P118" i="16"/>
  <c r="R148" i="16"/>
  <c r="Q107" i="16"/>
  <c r="Q92" i="16"/>
  <c r="Q185" i="16"/>
  <c r="R156" i="16"/>
  <c r="S158" i="16"/>
  <c r="W158" i="16" s="1"/>
  <c r="R131" i="16"/>
  <c r="P147" i="16"/>
  <c r="P136" i="16"/>
  <c r="S104" i="16"/>
  <c r="W104" i="16" s="1"/>
  <c r="Q65" i="16"/>
  <c r="P104" i="16"/>
  <c r="O115" i="16"/>
  <c r="U115" i="16" s="1"/>
  <c r="Q105" i="16"/>
  <c r="R83" i="16"/>
  <c r="P179" i="16"/>
  <c r="P103" i="16"/>
  <c r="R189" i="16"/>
  <c r="S27" i="16"/>
  <c r="W27" i="16" s="1"/>
  <c r="Q17" i="16"/>
  <c r="R128" i="16"/>
  <c r="O185" i="16"/>
  <c r="T185" i="16" s="1"/>
  <c r="R21" i="16"/>
  <c r="Q184" i="16"/>
  <c r="Q96" i="16"/>
  <c r="R53" i="16"/>
  <c r="O71" i="16"/>
  <c r="T71" i="16" s="1"/>
  <c r="R149" i="16"/>
  <c r="S162" i="16"/>
  <c r="W162" i="16" s="1"/>
  <c r="O171" i="16"/>
  <c r="T171" i="16" s="1"/>
  <c r="R132" i="16"/>
  <c r="Q186" i="16"/>
  <c r="R172" i="16"/>
  <c r="Q46" i="16"/>
  <c r="S117" i="16"/>
  <c r="W117" i="16" s="1"/>
  <c r="R98" i="16"/>
  <c r="R66" i="16"/>
  <c r="Q71" i="16"/>
  <c r="O91" i="16"/>
  <c r="U91" i="16" s="1"/>
  <c r="P77" i="16"/>
  <c r="R72" i="16"/>
  <c r="P29" i="16"/>
  <c r="O67" i="16"/>
  <c r="T67" i="16" s="1"/>
  <c r="P49" i="16"/>
  <c r="Q109" i="16"/>
  <c r="R67" i="16"/>
  <c r="R104" i="16"/>
  <c r="Q63" i="16"/>
  <c r="Q160" i="16"/>
  <c r="S96" i="16"/>
  <c r="W96" i="16" s="1"/>
  <c r="O170" i="16"/>
  <c r="U170" i="16" s="1"/>
  <c r="S129" i="16"/>
  <c r="W129" i="16" s="1"/>
  <c r="P81" i="16"/>
  <c r="S125" i="16"/>
  <c r="W125" i="16" s="1"/>
  <c r="Q121" i="16"/>
  <c r="S165" i="16"/>
  <c r="W165" i="16" s="1"/>
  <c r="P75" i="16"/>
  <c r="P21" i="16"/>
  <c r="P140" i="16"/>
  <c r="O63" i="16"/>
  <c r="U63" i="16" s="1"/>
  <c r="R179" i="16"/>
  <c r="S114" i="16"/>
  <c r="W114" i="16" s="1"/>
  <c r="R48" i="16"/>
  <c r="Q125" i="16"/>
  <c r="S44" i="16"/>
  <c r="W44" i="16" s="1"/>
  <c r="O156" i="16"/>
  <c r="U156" i="16" s="1"/>
  <c r="Q54" i="16"/>
  <c r="P64" i="16"/>
  <c r="P17" i="16"/>
  <c r="R78" i="16"/>
  <c r="O116" i="16"/>
  <c r="U116" i="16" s="1"/>
  <c r="S28" i="16"/>
  <c r="W28" i="16" s="1"/>
  <c r="O145" i="16"/>
  <c r="T145" i="16" s="1"/>
  <c r="R45" i="16"/>
  <c r="R173" i="16"/>
  <c r="O53" i="16"/>
  <c r="U53" i="16" s="1"/>
  <c r="P175" i="16"/>
  <c r="O167" i="16"/>
  <c r="U167" i="16" s="1"/>
  <c r="S106" i="16"/>
  <c r="W106" i="16" s="1"/>
  <c r="R163" i="16"/>
  <c r="P122" i="16"/>
  <c r="Q163" i="16"/>
  <c r="S64" i="16"/>
  <c r="W64" i="16" s="1"/>
  <c r="Q164" i="16"/>
  <c r="P180" i="16"/>
  <c r="Q67" i="16"/>
  <c r="S109" i="16"/>
  <c r="W109" i="16" s="1"/>
  <c r="R44" i="16"/>
  <c r="P82" i="16"/>
  <c r="R115" i="16"/>
  <c r="O105" i="16"/>
  <c r="T105" i="16" s="1"/>
  <c r="Q72" i="16"/>
  <c r="O103" i="16"/>
  <c r="T103" i="16" s="1"/>
  <c r="Q89" i="16"/>
  <c r="P76" i="16"/>
  <c r="R47" i="16"/>
  <c r="Q55" i="16"/>
  <c r="P24" i="16"/>
  <c r="Q33" i="16"/>
  <c r="Q90" i="16"/>
  <c r="R176" i="16"/>
  <c r="O66" i="16"/>
  <c r="U66" i="16" s="1"/>
  <c r="Q172" i="16"/>
  <c r="Q169" i="16"/>
  <c r="P188" i="16"/>
  <c r="Q124" i="16"/>
  <c r="Q51" i="16"/>
  <c r="Q93" i="16"/>
  <c r="O32" i="16"/>
  <c r="T32" i="16" s="1"/>
  <c r="Q112" i="16"/>
  <c r="R37" i="16"/>
  <c r="O127" i="16"/>
  <c r="U127" i="16" s="1"/>
  <c r="Q157" i="16"/>
  <c r="S68" i="16"/>
  <c r="W68" i="16" s="1"/>
  <c r="O136" i="16"/>
  <c r="T136" i="16" s="1"/>
  <c r="O70" i="16"/>
  <c r="U70" i="16" s="1"/>
  <c r="P36" i="16"/>
  <c r="S192" i="16"/>
  <c r="W192" i="16" s="1"/>
  <c r="R103" i="16"/>
  <c r="O147" i="16"/>
  <c r="U147" i="16" s="1"/>
  <c r="S85" i="16"/>
  <c r="W85" i="16" s="1"/>
  <c r="R71" i="16"/>
  <c r="S47" i="16"/>
  <c r="W47" i="16" s="1"/>
  <c r="Q42" i="16"/>
  <c r="R74" i="16"/>
  <c r="R181" i="16"/>
  <c r="S121" i="16"/>
  <c r="W121" i="16" s="1"/>
  <c r="P186" i="16"/>
  <c r="S63" i="16"/>
  <c r="W63" i="16" s="1"/>
  <c r="P162" i="16"/>
  <c r="P161" i="16"/>
  <c r="R106" i="16"/>
  <c r="O179" i="16"/>
  <c r="U179" i="16" s="1"/>
  <c r="P79" i="16"/>
  <c r="P111" i="16"/>
  <c r="P58" i="16"/>
  <c r="S78" i="16"/>
  <c r="W78" i="16" s="1"/>
  <c r="S54" i="16"/>
  <c r="W54" i="16" s="1"/>
  <c r="P151" i="16"/>
  <c r="O45" i="16"/>
  <c r="U45" i="16" s="1"/>
  <c r="Q19" i="16"/>
  <c r="P96" i="16"/>
  <c r="R107" i="16"/>
  <c r="O176" i="16"/>
  <c r="T176" i="16" s="1"/>
  <c r="R105" i="16"/>
  <c r="R87" i="16"/>
  <c r="R171" i="16"/>
  <c r="R26" i="16"/>
  <c r="P78" i="16"/>
  <c r="R121" i="16"/>
  <c r="Q166" i="16"/>
  <c r="R82" i="16"/>
  <c r="O79" i="16"/>
  <c r="T79" i="16" s="1"/>
  <c r="Q27" i="16"/>
  <c r="S41" i="16"/>
  <c r="W41" i="16" s="1"/>
  <c r="R49" i="16"/>
  <c r="P158" i="16"/>
  <c r="Q41" i="16"/>
  <c r="Q174" i="16"/>
  <c r="S84" i="16"/>
  <c r="W84" i="16" s="1"/>
  <c r="O51" i="16"/>
  <c r="U51" i="16" s="1"/>
  <c r="Q74" i="16"/>
  <c r="Q156" i="16"/>
  <c r="P138" i="16"/>
  <c r="Q170" i="16"/>
  <c r="O168" i="16"/>
  <c r="T168" i="16" s="1"/>
  <c r="R94" i="16"/>
  <c r="P176" i="16"/>
  <c r="Q133" i="16"/>
  <c r="S141" i="16"/>
  <c r="W141" i="16" s="1"/>
  <c r="O119" i="16"/>
  <c r="U119" i="16" s="1"/>
  <c r="S57" i="16"/>
  <c r="W57" i="16" s="1"/>
  <c r="O142" i="16"/>
  <c r="T142" i="16" s="1"/>
  <c r="O20" i="16"/>
  <c r="U20" i="16" s="1"/>
  <c r="S184" i="16"/>
  <c r="W184" i="16" s="1"/>
  <c r="R18" i="16"/>
  <c r="P66" i="16"/>
  <c r="P139" i="16"/>
  <c r="Q49" i="16"/>
  <c r="R20" i="16"/>
  <c r="S35" i="16"/>
  <c r="W35" i="16" s="1"/>
  <c r="R62" i="16"/>
  <c r="R111" i="16"/>
  <c r="S69" i="16"/>
  <c r="W69" i="16" s="1"/>
  <c r="S119" i="16"/>
  <c r="W119" i="16" s="1"/>
  <c r="P20" i="16"/>
  <c r="P35" i="16"/>
  <c r="P91" i="16"/>
  <c r="O173" i="16"/>
  <c r="U173" i="16" s="1"/>
  <c r="O74" i="16"/>
  <c r="U74" i="16" s="1"/>
  <c r="R100" i="16"/>
  <c r="S45" i="16"/>
  <c r="W45" i="16" s="1"/>
  <c r="Q173" i="16"/>
  <c r="S122" i="16"/>
  <c r="W122" i="16" s="1"/>
  <c r="S178" i="16"/>
  <c r="W178" i="16" s="1"/>
  <c r="S159" i="16"/>
  <c r="W159" i="16" s="1"/>
  <c r="R145" i="16"/>
  <c r="Q131" i="16"/>
  <c r="R154" i="16"/>
  <c r="S130" i="16"/>
  <c r="W130" i="16" s="1"/>
  <c r="S100" i="16"/>
  <c r="W100" i="16" s="1"/>
  <c r="Q132" i="16"/>
  <c r="S73" i="16"/>
  <c r="W73" i="16" s="1"/>
  <c r="P177" i="16"/>
  <c r="Q57" i="16"/>
  <c r="P107" i="16"/>
  <c r="R46" i="16"/>
  <c r="O181" i="16"/>
  <c r="U181" i="16" s="1"/>
  <c r="O189" i="16"/>
  <c r="T189" i="16" s="1"/>
  <c r="Q26" i="16"/>
  <c r="O81" i="16"/>
  <c r="U81" i="16" s="1"/>
  <c r="S56" i="16"/>
  <c r="W56" i="16" s="1"/>
  <c r="S124" i="16"/>
  <c r="W124" i="16" s="1"/>
  <c r="O36" i="16"/>
  <c r="U36" i="16" s="1"/>
  <c r="O28" i="16"/>
  <c r="T28" i="16" s="1"/>
  <c r="S53" i="16"/>
  <c r="W53" i="16" s="1"/>
  <c r="S112" i="16"/>
  <c r="W112" i="16" s="1"/>
  <c r="Q23" i="16"/>
  <c r="O180" i="16"/>
  <c r="U180" i="16" s="1"/>
  <c r="R68" i="16"/>
  <c r="P170" i="16"/>
  <c r="O113" i="16"/>
  <c r="T113" i="16" s="1"/>
  <c r="O139" i="16"/>
  <c r="U139" i="16" s="1"/>
  <c r="P46" i="16"/>
  <c r="O42" i="16"/>
  <c r="T42" i="16" s="1"/>
  <c r="R101" i="16"/>
  <c r="O78" i="16"/>
  <c r="T78" i="16" s="1"/>
  <c r="S92" i="16"/>
  <c r="W92" i="16" s="1"/>
  <c r="Q53" i="16"/>
  <c r="P120" i="16"/>
  <c r="Q110" i="16"/>
  <c r="O95" i="16"/>
  <c r="U95" i="16" s="1"/>
  <c r="S137" i="16"/>
  <c r="W137" i="16" s="1"/>
  <c r="O22" i="16"/>
  <c r="T22" i="16" s="1"/>
  <c r="P160" i="16"/>
  <c r="Q28" i="16"/>
  <c r="S86" i="16"/>
  <c r="W86" i="16" s="1"/>
  <c r="O182" i="16"/>
  <c r="T182" i="16" s="1"/>
  <c r="P157" i="16"/>
  <c r="O40" i="16"/>
  <c r="T40" i="16" s="1"/>
  <c r="O30" i="16"/>
  <c r="T30" i="16" s="1"/>
  <c r="R157" i="16"/>
  <c r="Q91" i="16"/>
  <c r="R152" i="16"/>
  <c r="P55" i="16"/>
  <c r="P28" i="16"/>
  <c r="S154" i="16"/>
  <c r="W154" i="16" s="1"/>
  <c r="Q40" i="16"/>
  <c r="S133" i="16"/>
  <c r="W133" i="16" s="1"/>
  <c r="Q190" i="16"/>
  <c r="Q84" i="16"/>
  <c r="R193" i="16"/>
  <c r="Q87" i="16"/>
  <c r="S90" i="16"/>
  <c r="W90" i="16" s="1"/>
  <c r="R97" i="16"/>
  <c r="Q175" i="16"/>
  <c r="S177" i="16"/>
  <c r="W177" i="16" s="1"/>
  <c r="S101" i="16"/>
  <c r="W101" i="16" s="1"/>
  <c r="O57" i="16"/>
  <c r="U57" i="16" s="1"/>
  <c r="O107" i="16"/>
  <c r="T107" i="16" s="1"/>
  <c r="Q61" i="16"/>
  <c r="O138" i="16"/>
  <c r="U138" i="16" s="1"/>
  <c r="O58" i="16"/>
  <c r="U58" i="16" s="1"/>
  <c r="Q167" i="16"/>
  <c r="R183" i="16"/>
  <c r="O46" i="16"/>
  <c r="U46" i="16" s="1"/>
  <c r="S136" i="16"/>
  <c r="W136" i="16" s="1"/>
  <c r="O169" i="16"/>
  <c r="T169" i="16" s="1"/>
  <c r="O165" i="16"/>
  <c r="T165" i="16" s="1"/>
  <c r="O44" i="16"/>
  <c r="T44" i="16" s="1"/>
  <c r="O56" i="16"/>
  <c r="T56" i="16" s="1"/>
  <c r="P22" i="16"/>
  <c r="O38" i="16"/>
  <c r="U38" i="16" s="1"/>
  <c r="O60" i="16"/>
  <c r="T60" i="16" s="1"/>
  <c r="S138" i="16"/>
  <c r="W138" i="16" s="1"/>
  <c r="O193" i="16"/>
  <c r="T193" i="16" s="1"/>
  <c r="Q168" i="16"/>
  <c r="O133" i="16"/>
  <c r="U133" i="16" s="1"/>
  <c r="Q48" i="16"/>
  <c r="O19" i="16"/>
  <c r="U19" i="16" s="1"/>
  <c r="P34" i="16"/>
  <c r="Q80" i="16"/>
  <c r="O48" i="16"/>
  <c r="U48" i="16" s="1"/>
  <c r="Q35" i="16"/>
  <c r="Q191" i="16"/>
  <c r="Q99" i="16"/>
  <c r="S164" i="16"/>
  <c r="W164" i="16" s="1"/>
  <c r="Q32" i="16"/>
  <c r="O23" i="16"/>
  <c r="U23" i="16" s="1"/>
  <c r="O184" i="16"/>
  <c r="T184" i="16" s="1"/>
  <c r="O59" i="16"/>
  <c r="U59" i="16" s="1"/>
  <c r="P67" i="16"/>
  <c r="S147" i="16"/>
  <c r="W147" i="16" s="1"/>
  <c r="Q70" i="16"/>
  <c r="R73" i="16"/>
  <c r="P26" i="16"/>
  <c r="R160" i="16"/>
  <c r="R88" i="16"/>
  <c r="R95" i="16"/>
  <c r="Q158" i="16"/>
  <c r="R140" i="16"/>
  <c r="R130" i="16"/>
  <c r="P86" i="16"/>
  <c r="P57" i="16"/>
  <c r="P155" i="16"/>
  <c r="O61" i="16"/>
  <c r="U61" i="16" s="1"/>
  <c r="S71" i="16"/>
  <c r="W71" i="16" s="1"/>
  <c r="P105" i="16"/>
  <c r="R112" i="16"/>
  <c r="S181" i="16"/>
  <c r="W181" i="16" s="1"/>
  <c r="R86" i="16"/>
  <c r="S167" i="16"/>
  <c r="W167" i="16" s="1"/>
  <c r="O100" i="16"/>
  <c r="U100" i="16" s="1"/>
  <c r="P149" i="16"/>
  <c r="P169" i="16"/>
  <c r="Q114" i="16"/>
  <c r="O82" i="16"/>
  <c r="U82" i="16" s="1"/>
  <c r="P43" i="16"/>
  <c r="R182" i="16"/>
  <c r="S50" i="16"/>
  <c r="W50" i="16" s="1"/>
  <c r="R175" i="16"/>
  <c r="Q82" i="16"/>
  <c r="R76" i="16"/>
  <c r="S81" i="16"/>
  <c r="W81" i="16" s="1"/>
  <c r="S182" i="16"/>
  <c r="W182" i="16" s="1"/>
  <c r="Q153" i="16"/>
  <c r="R139" i="16"/>
  <c r="S38" i="16"/>
  <c r="W38" i="16" s="1"/>
  <c r="R91" i="16"/>
  <c r="S95" i="16"/>
  <c r="W95" i="16" s="1"/>
  <c r="Q60" i="16"/>
  <c r="P126" i="16"/>
  <c r="Q147" i="16"/>
  <c r="O141" i="16"/>
  <c r="T141" i="16" s="1"/>
  <c r="P87" i="16"/>
  <c r="P18" i="16"/>
  <c r="Q98" i="16"/>
  <c r="P135" i="16"/>
  <c r="Q20" i="16"/>
  <c r="R34" i="16"/>
  <c r="S175" i="16"/>
  <c r="W175" i="16" s="1"/>
  <c r="O151" i="16"/>
  <c r="U151" i="16" s="1"/>
  <c r="Q25" i="16"/>
  <c r="Q56" i="16"/>
  <c r="Q140" i="16"/>
  <c r="P164" i="16"/>
  <c r="S36" i="16"/>
  <c r="W36" i="16" s="1"/>
  <c r="P44" i="16"/>
  <c r="Q101" i="16"/>
  <c r="P62" i="16"/>
  <c r="R16" i="16"/>
  <c r="P184" i="16"/>
  <c r="O192" i="16"/>
  <c r="T192" i="16" s="1"/>
  <c r="R129" i="16"/>
  <c r="O49" i="16"/>
  <c r="T49" i="16" s="1"/>
  <c r="P119" i="16"/>
  <c r="Q36" i="16"/>
  <c r="S105" i="16"/>
  <c r="W105" i="16" s="1"/>
  <c r="R166" i="16"/>
  <c r="Q162" i="16"/>
  <c r="P133" i="16"/>
  <c r="Q134" i="16"/>
  <c r="S74" i="16"/>
  <c r="W74" i="16" s="1"/>
  <c r="O143" i="16"/>
  <c r="U143" i="16" s="1"/>
  <c r="R63" i="16"/>
  <c r="S97" i="16"/>
  <c r="W97" i="16" s="1"/>
  <c r="R54" i="16"/>
  <c r="Q148" i="16"/>
  <c r="Q18" i="16"/>
  <c r="Q145" i="16"/>
  <c r="S18" i="16"/>
  <c r="W18" i="16" s="1"/>
  <c r="Q179" i="16"/>
  <c r="S113" i="16"/>
  <c r="W113" i="16" s="1"/>
  <c r="P174" i="16"/>
  <c r="S94" i="16"/>
  <c r="W94" i="16" s="1"/>
  <c r="R33" i="16"/>
  <c r="S169" i="16"/>
  <c r="W169" i="16" s="1"/>
  <c r="R126" i="16"/>
  <c r="R147" i="16"/>
  <c r="R85" i="16"/>
  <c r="S34" i="16"/>
  <c r="W34" i="16" s="1"/>
  <c r="P99" i="16"/>
  <c r="O83" i="16"/>
  <c r="T83" i="16" s="1"/>
  <c r="O88" i="16"/>
  <c r="U88" i="16" s="1"/>
  <c r="S29" i="16"/>
  <c r="W29" i="16" s="1"/>
  <c r="Q182" i="16"/>
  <c r="Q178" i="16"/>
  <c r="O102" i="16"/>
  <c r="U102" i="16" s="1"/>
  <c r="P48" i="16"/>
  <c r="Q50" i="16"/>
  <c r="S65" i="16"/>
  <c r="W65" i="16" s="1"/>
  <c r="P173" i="16"/>
  <c r="O164" i="16"/>
  <c r="T164" i="16" s="1"/>
  <c r="Q143" i="16"/>
  <c r="R153" i="16"/>
  <c r="S88" i="16"/>
  <c r="W88" i="16" s="1"/>
  <c r="S51" i="16"/>
  <c r="W51" i="16" s="1"/>
  <c r="R122" i="16"/>
  <c r="R190" i="16"/>
  <c r="S98" i="16"/>
  <c r="W98" i="16" s="1"/>
  <c r="O172" i="16"/>
  <c r="U172" i="16" s="1"/>
  <c r="S123" i="16"/>
  <c r="W123" i="16" s="1"/>
  <c r="O26" i="16"/>
  <c r="U26" i="16" s="1"/>
  <c r="P32" i="16"/>
  <c r="P178" i="16"/>
  <c r="S149" i="16"/>
  <c r="W149" i="16" s="1"/>
  <c r="Q38" i="16"/>
  <c r="O148" i="16"/>
  <c r="U148" i="16" s="1"/>
  <c r="P68" i="16"/>
  <c r="S161" i="16"/>
  <c r="W161" i="16" s="1"/>
  <c r="R191" i="16"/>
  <c r="P61" i="16"/>
  <c r="O123" i="16"/>
  <c r="U123" i="16" s="1"/>
  <c r="S135" i="16"/>
  <c r="W135" i="16" s="1"/>
  <c r="Q37" i="16"/>
  <c r="R162" i="16"/>
  <c r="P51" i="16"/>
  <c r="R50" i="16"/>
  <c r="O43" i="16"/>
  <c r="T43" i="16" s="1"/>
  <c r="S168" i="16"/>
  <c r="W168" i="16" s="1"/>
  <c r="R43" i="16"/>
  <c r="O120" i="16"/>
  <c r="T120" i="16" s="1"/>
  <c r="R27" i="16"/>
  <c r="Q177" i="16"/>
  <c r="Q44" i="16"/>
  <c r="S93" i="16"/>
  <c r="W93" i="16" s="1"/>
  <c r="O97" i="16"/>
  <c r="T97" i="16" s="1"/>
  <c r="Q165" i="16"/>
  <c r="O166" i="16"/>
  <c r="T166" i="16" s="1"/>
  <c r="O161" i="16"/>
  <c r="U161" i="16" s="1"/>
  <c r="R184" i="16"/>
  <c r="R192" i="16"/>
  <c r="R135" i="16"/>
  <c r="P159" i="16"/>
  <c r="Q159" i="16"/>
  <c r="P134" i="16"/>
  <c r="P142" i="16"/>
  <c r="O109" i="16"/>
  <c r="U109" i="16" s="1"/>
  <c r="Q81" i="16"/>
  <c r="P154" i="16"/>
  <c r="P39" i="16"/>
  <c r="P90" i="16"/>
  <c r="Q22" i="16"/>
  <c r="O84" i="16"/>
  <c r="U84" i="16" s="1"/>
  <c r="S72" i="16"/>
  <c r="W72" i="16" s="1"/>
  <c r="O188" i="16"/>
  <c r="U188" i="16" s="1"/>
  <c r="Q75" i="16"/>
  <c r="S23" i="16"/>
  <c r="W23" i="16" s="1"/>
  <c r="P94" i="16"/>
  <c r="Q128" i="16"/>
  <c r="S172" i="16"/>
  <c r="W172" i="16" s="1"/>
  <c r="Q189" i="16"/>
  <c r="O152" i="16"/>
  <c r="U152" i="16" s="1"/>
  <c r="R123" i="16"/>
  <c r="R19" i="16"/>
  <c r="R120" i="16"/>
  <c r="P114" i="16"/>
  <c r="S89" i="16"/>
  <c r="W89" i="16" s="1"/>
  <c r="O128" i="16"/>
  <c r="U128" i="16" s="1"/>
  <c r="S183" i="16"/>
  <c r="W183" i="16" s="1"/>
  <c r="S128" i="16"/>
  <c r="W128" i="16" s="1"/>
  <c r="Q117" i="16"/>
  <c r="S31" i="16"/>
  <c r="W31" i="16" s="1"/>
  <c r="Q155" i="16"/>
  <c r="R38" i="16"/>
  <c r="Q97" i="16"/>
  <c r="R39" i="16"/>
  <c r="S107" i="16"/>
  <c r="W107" i="16" s="1"/>
  <c r="R96" i="16"/>
  <c r="P143" i="16"/>
  <c r="P166" i="16"/>
  <c r="S166" i="16"/>
  <c r="W166" i="16" s="1"/>
  <c r="O69" i="16"/>
  <c r="U69" i="16" s="1"/>
  <c r="O150" i="16"/>
  <c r="T150" i="16" s="1"/>
  <c r="S77" i="16"/>
  <c r="W77" i="16" s="1"/>
  <c r="P128" i="16"/>
  <c r="P69" i="16"/>
  <c r="P100" i="16"/>
  <c r="R51" i="16"/>
  <c r="O187" i="16"/>
  <c r="T187" i="16" s="1"/>
  <c r="R164" i="16"/>
  <c r="P192" i="16"/>
  <c r="Q150" i="16"/>
  <c r="R75" i="16"/>
  <c r="Q187" i="16"/>
  <c r="O47" i="16"/>
  <c r="U47" i="16" s="1"/>
  <c r="O41" i="16"/>
  <c r="U41" i="16" s="1"/>
  <c r="P45" i="16"/>
  <c r="S19" i="16"/>
  <c r="W19" i="16" s="1"/>
  <c r="R159" i="16"/>
  <c r="S67" i="16"/>
  <c r="W67" i="16" s="1"/>
  <c r="P125" i="16"/>
  <c r="R59" i="16"/>
  <c r="S16" i="16"/>
  <c r="Q64" i="16"/>
  <c r="O68" i="16"/>
  <c r="T68" i="16" s="1"/>
  <c r="R167" i="16"/>
  <c r="P163" i="16"/>
  <c r="S146" i="16"/>
  <c r="W146" i="16" s="1"/>
  <c r="S43" i="16"/>
  <c r="W43" i="16" s="1"/>
  <c r="S120" i="16"/>
  <c r="W120" i="16" s="1"/>
  <c r="Q34" i="16"/>
  <c r="P25" i="16"/>
  <c r="O163" i="16"/>
  <c r="U163" i="16" s="1"/>
  <c r="S171" i="16"/>
  <c r="W171" i="16" s="1"/>
  <c r="R144" i="16"/>
  <c r="Q29" i="16"/>
  <c r="Q136" i="16"/>
  <c r="P123" i="16"/>
  <c r="Q192" i="16"/>
  <c r="P189" i="16"/>
  <c r="S21" i="16"/>
  <c r="W21" i="16" s="1"/>
  <c r="S76" i="16"/>
  <c r="W76" i="16" s="1"/>
  <c r="S52" i="16"/>
  <c r="W52" i="16" s="1"/>
  <c r="S188" i="16"/>
  <c r="W188" i="16" s="1"/>
  <c r="R40" i="16"/>
  <c r="S115" i="16"/>
  <c r="W115" i="16" s="1"/>
  <c r="Q188" i="16"/>
  <c r="R114" i="16"/>
  <c r="S46" i="16"/>
  <c r="W46" i="16" s="1"/>
  <c r="R42" i="16"/>
  <c r="S108" i="16"/>
  <c r="W108" i="16" s="1"/>
  <c r="O178" i="16"/>
  <c r="U178" i="16" s="1"/>
  <c r="S155" i="16"/>
  <c r="W155" i="16" s="1"/>
  <c r="S32" i="16"/>
  <c r="W32" i="16" s="1"/>
  <c r="R165" i="16"/>
  <c r="P127" i="16"/>
  <c r="Q69" i="16"/>
  <c r="S62" i="16"/>
  <c r="W62" i="16" s="1"/>
  <c r="O24" i="16"/>
  <c r="U24" i="16" s="1"/>
  <c r="P52" i="16"/>
  <c r="Q83" i="16"/>
  <c r="R125" i="16"/>
  <c r="U185" i="16"/>
  <c r="T135" i="16" l="1"/>
  <c r="V135" i="16" s="1"/>
  <c r="U73" i="16"/>
  <c r="V73" i="16" s="1"/>
  <c r="T138" i="16"/>
  <c r="T151" i="16"/>
  <c r="V151" i="16" s="1"/>
  <c r="T154" i="16"/>
  <c r="V154" i="16" s="1"/>
  <c r="U105" i="16"/>
  <c r="V105" i="16" s="1"/>
  <c r="U71" i="16"/>
  <c r="V71" i="16" s="1"/>
  <c r="U92" i="16"/>
  <c r="V92" i="16" s="1"/>
  <c r="T98" i="16"/>
  <c r="V98" i="16" s="1"/>
  <c r="T108" i="16"/>
  <c r="V108" i="16" s="1"/>
  <c r="T122" i="16"/>
  <c r="V122" i="16" s="1"/>
  <c r="T53" i="16"/>
  <c r="V53" i="16" s="1"/>
  <c r="U27" i="16"/>
  <c r="V27" i="16" s="1"/>
  <c r="U33" i="16"/>
  <c r="V33" i="16" s="1"/>
  <c r="T137" i="16"/>
  <c r="V137" i="16" s="1"/>
  <c r="T66" i="16"/>
  <c r="V66" i="16" s="1"/>
  <c r="U52" i="16"/>
  <c r="V52" i="16" s="1"/>
  <c r="T80" i="16"/>
  <c r="V80" i="16" s="1"/>
  <c r="T161" i="16"/>
  <c r="V161" i="16" s="1"/>
  <c r="T20" i="16"/>
  <c r="V20" i="16" s="1"/>
  <c r="U111" i="16"/>
  <c r="V111" i="16" s="1"/>
  <c r="T81" i="16"/>
  <c r="V81" i="16" s="1"/>
  <c r="U32" i="16"/>
  <c r="V32" i="16" s="1"/>
  <c r="U67" i="16"/>
  <c r="V67" i="16" s="1"/>
  <c r="T112" i="16"/>
  <c r="V112" i="16" s="1"/>
  <c r="T50" i="16"/>
  <c r="V50" i="16" s="1"/>
  <c r="T115" i="16"/>
  <c r="V115" i="16" s="1"/>
  <c r="U103" i="16"/>
  <c r="V103" i="16" s="1"/>
  <c r="U18" i="16"/>
  <c r="V18" i="16" s="1"/>
  <c r="T152" i="16"/>
  <c r="V152" i="16" s="1"/>
  <c r="T131" i="16"/>
  <c r="V131" i="16" s="1"/>
  <c r="U29" i="16"/>
  <c r="V29" i="16" s="1"/>
  <c r="U142" i="16"/>
  <c r="V142" i="16" s="1"/>
  <c r="T144" i="16"/>
  <c r="V144" i="16" s="1"/>
  <c r="T64" i="16"/>
  <c r="V64" i="16" s="1"/>
  <c r="U166" i="16"/>
  <c r="V166" i="16" s="1"/>
  <c r="T35" i="16"/>
  <c r="V35" i="16" s="1"/>
  <c r="U159" i="16"/>
  <c r="V159" i="16" s="1"/>
  <c r="U165" i="16"/>
  <c r="V165" i="16" s="1"/>
  <c r="T170" i="16"/>
  <c r="V170" i="16" s="1"/>
  <c r="T178" i="16"/>
  <c r="V178" i="16" s="1"/>
  <c r="T179" i="16"/>
  <c r="V179" i="16" s="1"/>
  <c r="T110" i="16"/>
  <c r="V110" i="16" s="1"/>
  <c r="T173" i="16"/>
  <c r="V173" i="16" s="1"/>
  <c r="U97" i="16"/>
  <c r="V97" i="16" s="1"/>
  <c r="T123" i="16"/>
  <c r="V123" i="16" s="1"/>
  <c r="T82" i="16"/>
  <c r="V82" i="16" s="1"/>
  <c r="T93" i="16"/>
  <c r="V93" i="16" s="1"/>
  <c r="T153" i="16"/>
  <c r="V153" i="16" s="1"/>
  <c r="U114" i="16"/>
  <c r="V114" i="16" s="1"/>
  <c r="U132" i="16"/>
  <c r="V132" i="16" s="1"/>
  <c r="U124" i="16"/>
  <c r="V124" i="16" s="1"/>
  <c r="T21" i="16"/>
  <c r="V21" i="16" s="1"/>
  <c r="T57" i="16"/>
  <c r="V57" i="16" s="1"/>
  <c r="U155" i="16"/>
  <c r="V155" i="16" s="1"/>
  <c r="T59" i="16"/>
  <c r="V59" i="16" s="1"/>
  <c r="T101" i="16"/>
  <c r="V101" i="16" s="1"/>
  <c r="T106" i="16"/>
  <c r="V106" i="16" s="1"/>
  <c r="U43" i="16"/>
  <c r="V43" i="16" s="1"/>
  <c r="U78" i="16"/>
  <c r="V78" i="16" s="1"/>
  <c r="T128" i="16"/>
  <c r="V128" i="16" s="1"/>
  <c r="T119" i="16"/>
  <c r="V119" i="16" s="1"/>
  <c r="U89" i="16"/>
  <c r="V89" i="16" s="1"/>
  <c r="U136" i="16"/>
  <c r="V136" i="16" s="1"/>
  <c r="T48" i="16"/>
  <c r="V48" i="16" s="1"/>
  <c r="U65" i="16"/>
  <c r="V65" i="16" s="1"/>
  <c r="T26" i="16"/>
  <c r="V26" i="16" s="1"/>
  <c r="U49" i="16"/>
  <c r="V49" i="16" s="1"/>
  <c r="T180" i="16"/>
  <c r="V180" i="16" s="1"/>
  <c r="U107" i="16"/>
  <c r="V107" i="16" s="1"/>
  <c r="T63" i="16"/>
  <c r="V63" i="16" s="1"/>
  <c r="T84" i="16"/>
  <c r="V84" i="16" s="1"/>
  <c r="T102" i="16"/>
  <c r="V102" i="16" s="1"/>
  <c r="T62" i="16"/>
  <c r="V62" i="16" s="1"/>
  <c r="T25" i="16"/>
  <c r="V25" i="16" s="1"/>
  <c r="T17" i="16"/>
  <c r="V17" i="16" s="1"/>
  <c r="T143" i="16"/>
  <c r="V143" i="16" s="1"/>
  <c r="T45" i="16"/>
  <c r="V45" i="16" s="1"/>
  <c r="T134" i="16"/>
  <c r="V134" i="16" s="1"/>
  <c r="U169" i="16"/>
  <c r="V169" i="16" s="1"/>
  <c r="U193" i="16"/>
  <c r="V193" i="16" s="1"/>
  <c r="T70" i="16"/>
  <c r="V70" i="16" s="1"/>
  <c r="T90" i="16"/>
  <c r="V90" i="16" s="1"/>
  <c r="T157" i="16"/>
  <c r="V157" i="16" s="1"/>
  <c r="U37" i="16"/>
  <c r="V37" i="16" s="1"/>
  <c r="T125" i="16"/>
  <c r="V125" i="16" s="1"/>
  <c r="T86" i="16"/>
  <c r="V86" i="16" s="1"/>
  <c r="U22" i="16"/>
  <c r="V22" i="16" s="1"/>
  <c r="U190" i="16"/>
  <c r="V190" i="16" s="1"/>
  <c r="U96" i="16"/>
  <c r="V96" i="16" s="1"/>
  <c r="U68" i="16"/>
  <c r="V68" i="16" s="1"/>
  <c r="T76" i="16"/>
  <c r="V76" i="16" s="1"/>
  <c r="U117" i="16"/>
  <c r="V117" i="16" s="1"/>
  <c r="T61" i="16"/>
  <c r="V61" i="16" s="1"/>
  <c r="U189" i="16"/>
  <c r="V189" i="16" s="1"/>
  <c r="T88" i="16"/>
  <c r="V88" i="16" s="1"/>
  <c r="U184" i="16"/>
  <c r="V184" i="16" s="1"/>
  <c r="T31" i="16"/>
  <c r="V31" i="16" s="1"/>
  <c r="T186" i="16"/>
  <c r="V186" i="16" s="1"/>
  <c r="T24" i="16"/>
  <c r="V24" i="16" s="1"/>
  <c r="T156" i="16"/>
  <c r="V156" i="16" s="1"/>
  <c r="U192" i="16"/>
  <c r="V192" i="16" s="1"/>
  <c r="U39" i="16"/>
  <c r="V39" i="16" s="1"/>
  <c r="U158" i="16"/>
  <c r="V158" i="16" s="1"/>
  <c r="T47" i="16"/>
  <c r="V47" i="16" s="1"/>
  <c r="T188" i="16"/>
  <c r="V188" i="16" s="1"/>
  <c r="T109" i="16"/>
  <c r="V109" i="16" s="1"/>
  <c r="T162" i="16"/>
  <c r="V162" i="16" s="1"/>
  <c r="U182" i="16"/>
  <c r="V182" i="16" s="1"/>
  <c r="U72" i="16"/>
  <c r="V72" i="16" s="1"/>
  <c r="T38" i="16"/>
  <c r="V38" i="16" s="1"/>
  <c r="U168" i="16"/>
  <c r="V168" i="16" s="1"/>
  <c r="T34" i="16"/>
  <c r="V34" i="16" s="1"/>
  <c r="U140" i="16"/>
  <c r="V140" i="16" s="1"/>
  <c r="U54" i="16"/>
  <c r="V54" i="16" s="1"/>
  <c r="T74" i="16"/>
  <c r="V74" i="16" s="1"/>
  <c r="T36" i="16"/>
  <c r="V36" i="16" s="1"/>
  <c r="T167" i="16"/>
  <c r="V167" i="16" s="1"/>
  <c r="T133" i="16"/>
  <c r="V133" i="16" s="1"/>
  <c r="T174" i="16"/>
  <c r="V174" i="16" s="1"/>
  <c r="U113" i="16"/>
  <c r="V113" i="16" s="1"/>
  <c r="U120" i="16"/>
  <c r="V120" i="16" s="1"/>
  <c r="T100" i="16"/>
  <c r="V100" i="16" s="1"/>
  <c r="T126" i="16"/>
  <c r="V126" i="16" s="1"/>
  <c r="U141" i="16"/>
  <c r="V141" i="16" s="1"/>
  <c r="U145" i="16"/>
  <c r="V145" i="16" s="1"/>
  <c r="T87" i="16"/>
  <c r="V87" i="16" s="1"/>
  <c r="U55" i="16"/>
  <c r="V55" i="16" s="1"/>
  <c r="U171" i="16"/>
  <c r="V171" i="16" s="1"/>
  <c r="U175" i="16"/>
  <c r="V175" i="16" s="1"/>
  <c r="U44" i="16"/>
  <c r="V44" i="16" s="1"/>
  <c r="U183" i="16"/>
  <c r="V183" i="16" s="1"/>
  <c r="T146" i="16"/>
  <c r="V146" i="16" s="1"/>
  <c r="T130" i="16"/>
  <c r="V130" i="16" s="1"/>
  <c r="U83" i="16"/>
  <c r="V83" i="16" s="1"/>
  <c r="U177" i="16"/>
  <c r="V177" i="16" s="1"/>
  <c r="T91" i="16"/>
  <c r="V91" i="16" s="1"/>
  <c r="T118" i="16"/>
  <c r="V118" i="16" s="1"/>
  <c r="U28" i="16"/>
  <c r="V28" i="16" s="1"/>
  <c r="T160" i="16"/>
  <c r="V160" i="16" s="1"/>
  <c r="T58" i="16"/>
  <c r="V58" i="16" s="1"/>
  <c r="T77" i="16"/>
  <c r="V77" i="16" s="1"/>
  <c r="T116" i="16"/>
  <c r="V116" i="16" s="1"/>
  <c r="T139" i="16"/>
  <c r="V139" i="16" s="1"/>
  <c r="T163" i="16"/>
  <c r="V163" i="16" s="1"/>
  <c r="T148" i="16"/>
  <c r="V148" i="16" s="1"/>
  <c r="U75" i="16"/>
  <c r="V75" i="16" s="1"/>
  <c r="T121" i="16"/>
  <c r="V121" i="16" s="1"/>
  <c r="T104" i="16"/>
  <c r="V104" i="16" s="1"/>
  <c r="T147" i="16"/>
  <c r="V147" i="16" s="1"/>
  <c r="T19" i="16"/>
  <c r="V19" i="16" s="1"/>
  <c r="U60" i="16"/>
  <c r="V60" i="16" s="1"/>
  <c r="T46" i="16"/>
  <c r="V46" i="16" s="1"/>
  <c r="U129" i="16"/>
  <c r="V129" i="16" s="1"/>
  <c r="U85" i="16"/>
  <c r="V85" i="16" s="1"/>
  <c r="T99" i="16"/>
  <c r="V99" i="16" s="1"/>
  <c r="U40" i="16"/>
  <c r="V40" i="16" s="1"/>
  <c r="T95" i="16"/>
  <c r="V95" i="16" s="1"/>
  <c r="U187" i="16"/>
  <c r="V187" i="16" s="1"/>
  <c r="U150" i="16"/>
  <c r="V150" i="16" s="1"/>
  <c r="T181" i="16"/>
  <c r="V181" i="16" s="1"/>
  <c r="U56" i="16"/>
  <c r="V56" i="16" s="1"/>
  <c r="T41" i="16"/>
  <c r="V41" i="16" s="1"/>
  <c r="U176" i="16"/>
  <c r="V176" i="16" s="1"/>
  <c r="T127" i="16"/>
  <c r="V127" i="16" s="1"/>
  <c r="U94" i="16"/>
  <c r="V94" i="16" s="1"/>
  <c r="U149" i="16"/>
  <c r="V149" i="16" s="1"/>
  <c r="T191" i="16"/>
  <c r="V191" i="16" s="1"/>
  <c r="T51" i="16"/>
  <c r="V51" i="16" s="1"/>
  <c r="U30" i="16"/>
  <c r="V30" i="16" s="1"/>
  <c r="T172" i="16"/>
  <c r="V172" i="16" s="1"/>
  <c r="U42" i="16"/>
  <c r="V42" i="16" s="1"/>
  <c r="U164" i="16"/>
  <c r="V164" i="16" s="1"/>
  <c r="T23" i="16"/>
  <c r="V23" i="16" s="1"/>
  <c r="U79" i="16"/>
  <c r="V79" i="16" s="1"/>
  <c r="T69" i="16"/>
  <c r="V69" i="16" s="1"/>
  <c r="V185" i="16"/>
  <c r="V138" i="16"/>
  <c r="L8" i="16" l="1"/>
  <c r="L2" i="16"/>
  <c r="E34" i="16"/>
  <c r="C28" i="16"/>
  <c r="F29" i="16"/>
  <c r="B28" i="16"/>
  <c r="E28" i="16"/>
  <c r="H30" i="16"/>
  <c r="F30" i="16"/>
  <c r="D29" i="16"/>
  <c r="D28" i="16"/>
  <c r="C29" i="16"/>
  <c r="F34" i="16"/>
  <c r="D32" i="16"/>
  <c r="H32" i="16"/>
  <c r="G28" i="16"/>
  <c r="G29" i="16"/>
  <c r="I31" i="16"/>
  <c r="G33" i="16"/>
  <c r="E33" i="16"/>
  <c r="E30" i="16"/>
  <c r="B29" i="16"/>
  <c r="J34" i="16"/>
  <c r="B31" i="16"/>
  <c r="D31" i="16"/>
  <c r="J33" i="16"/>
  <c r="D33" i="16"/>
  <c r="I34" i="16"/>
  <c r="G31" i="16"/>
  <c r="H29" i="16"/>
  <c r="C34" i="16"/>
  <c r="J30" i="16"/>
  <c r="C31" i="16"/>
  <c r="D30" i="16"/>
  <c r="F32" i="16"/>
  <c r="B34" i="16"/>
  <c r="H34" i="16"/>
  <c r="F28" i="16"/>
  <c r="L4" i="16"/>
  <c r="I30" i="16"/>
  <c r="L3" i="16"/>
  <c r="L7" i="16"/>
  <c r="L5" i="16"/>
  <c r="I28" i="16"/>
  <c r="E31" i="16"/>
  <c r="C30" i="16"/>
  <c r="D34" i="16"/>
  <c r="H31" i="16"/>
  <c r="J32" i="16"/>
  <c r="E29" i="16"/>
  <c r="E32" i="16"/>
  <c r="B32" i="16"/>
  <c r="J28" i="16"/>
  <c r="L6" i="16"/>
  <c r="I33" i="16"/>
  <c r="B33" i="16"/>
  <c r="F33" i="16"/>
  <c r="H33" i="16"/>
  <c r="C33" i="16"/>
  <c r="I32" i="16"/>
  <c r="I29" i="16"/>
  <c r="G32" i="16"/>
  <c r="C32" i="16"/>
  <c r="H28" i="16"/>
  <c r="J29" i="16"/>
  <c r="B30" i="16"/>
  <c r="G34" i="16"/>
  <c r="F31" i="16"/>
  <c r="G30" i="16"/>
  <c r="J31" i="16"/>
  <c r="F41" i="16"/>
  <c r="E40" i="16"/>
  <c r="J37" i="16"/>
  <c r="J39" i="16"/>
  <c r="E42" i="16"/>
  <c r="J36" i="16"/>
  <c r="H36" i="16"/>
  <c r="C40" i="16"/>
  <c r="I37" i="16"/>
  <c r="D37" i="16"/>
  <c r="B39" i="16"/>
  <c r="E38" i="16"/>
  <c r="C39" i="16"/>
  <c r="E46" i="16"/>
  <c r="I40" i="16"/>
  <c r="I39" i="16"/>
  <c r="D40" i="16"/>
  <c r="G36" i="16"/>
  <c r="J41" i="16"/>
  <c r="J49" i="16" s="1"/>
  <c r="B40" i="16"/>
  <c r="F36" i="16"/>
  <c r="B36" i="16"/>
  <c r="J45" i="16"/>
  <c r="J40" i="16"/>
  <c r="G44" i="16"/>
  <c r="F37" i="16"/>
  <c r="H38" i="16"/>
  <c r="G37" i="16"/>
  <c r="J48" i="16"/>
  <c r="I36" i="16"/>
  <c r="D38" i="16"/>
  <c r="E36" i="16"/>
  <c r="G38" i="16"/>
  <c r="J44" i="16"/>
  <c r="F49" i="16"/>
  <c r="I38" i="16"/>
  <c r="I46" i="16" s="1"/>
  <c r="E37" i="16"/>
  <c r="E45" i="16" s="1"/>
  <c r="G39" i="16"/>
  <c r="C36" i="16"/>
  <c r="G41" i="16"/>
  <c r="H40" i="16"/>
  <c r="B41" i="16"/>
  <c r="E50" i="16"/>
  <c r="D41" i="16"/>
  <c r="D49" i="16" s="1"/>
  <c r="G42" i="16"/>
  <c r="F44" i="16"/>
  <c r="E41" i="16"/>
  <c r="J38" i="16"/>
  <c r="I45" i="16"/>
  <c r="I42" i="16"/>
  <c r="I41" i="16"/>
  <c r="F40" i="16"/>
  <c r="C37" i="16"/>
  <c r="E39" i="16"/>
  <c r="C44" i="16"/>
  <c r="H48" i="16"/>
  <c r="I44" i="16"/>
  <c r="C48" i="16"/>
  <c r="H41" i="16"/>
  <c r="F39" i="16"/>
  <c r="F47" i="16" s="1"/>
  <c r="C38" i="16"/>
  <c r="C46" i="16" s="1"/>
  <c r="H42" i="16"/>
  <c r="H50" i="16" s="1"/>
  <c r="C42" i="16"/>
  <c r="C50" i="16" s="1"/>
  <c r="B37" i="16"/>
  <c r="B45" i="16" s="1"/>
  <c r="H39" i="16"/>
  <c r="H47" i="16" s="1"/>
  <c r="D39" i="16"/>
  <c r="D47" i="16" s="1"/>
  <c r="B44" i="16"/>
  <c r="G40" i="16"/>
  <c r="F42" i="16"/>
  <c r="J47" i="16"/>
  <c r="B38" i="16"/>
  <c r="J42" i="16"/>
  <c r="B46" i="16"/>
  <c r="C41" i="16"/>
  <c r="C49" i="16" s="1"/>
  <c r="E48" i="16"/>
  <c r="G49" i="16"/>
  <c r="B42" i="16"/>
  <c r="D36" i="16"/>
  <c r="D44" i="16" s="1"/>
  <c r="D42" i="16"/>
  <c r="E44" i="16"/>
  <c r="E49" i="16"/>
  <c r="H37" i="16"/>
  <c r="F38" i="16"/>
  <c r="H44" i="16"/>
  <c r="B48" i="16"/>
  <c r="B49" i="16"/>
  <c r="D45" i="16"/>
  <c r="K44" i="16" l="1"/>
  <c r="B54" i="16" s="1"/>
  <c r="G48" i="16"/>
  <c r="H45" i="16"/>
  <c r="B50" i="16"/>
  <c r="H49" i="16"/>
  <c r="I49" i="16"/>
  <c r="G46" i="16"/>
  <c r="F45" i="16"/>
  <c r="C47" i="16"/>
  <c r="D50" i="16"/>
  <c r="C45" i="16"/>
  <c r="G45" i="16"/>
  <c r="F48" i="16"/>
  <c r="H46" i="16"/>
  <c r="J50" i="16"/>
  <c r="E47" i="16"/>
  <c r="I50" i="16"/>
  <c r="D46" i="16"/>
  <c r="D48" i="16"/>
  <c r="B47" i="16"/>
  <c r="F46" i="16"/>
  <c r="F50" i="16"/>
  <c r="J46" i="16"/>
  <c r="I47" i="16"/>
  <c r="G50" i="16"/>
  <c r="I48" i="16"/>
  <c r="G47" i="16"/>
  <c r="K48" i="16" l="1"/>
  <c r="B58" i="16" s="1"/>
  <c r="K46" i="16"/>
  <c r="B56" i="16" s="1"/>
  <c r="K45" i="16"/>
  <c r="E55" i="16" s="1"/>
  <c r="K49" i="16"/>
  <c r="C59" i="16" s="1"/>
  <c r="K50" i="16"/>
  <c r="D60" i="16" s="1"/>
  <c r="C70" i="16" s="1"/>
  <c r="K47" i="16"/>
  <c r="C57" i="16" s="1"/>
  <c r="C58" i="16"/>
  <c r="C55" i="16"/>
  <c r="C54" i="16"/>
  <c r="D55" i="16"/>
  <c r="C65" i="16" s="1"/>
  <c r="E54" i="16"/>
  <c r="B55" i="16"/>
  <c r="F54" i="16"/>
  <c r="E64" i="16" s="1"/>
  <c r="E56" i="16"/>
  <c r="D54" i="16"/>
  <c r="C64" i="16" s="1"/>
  <c r="D58" i="16"/>
  <c r="C68" i="16" s="1"/>
  <c r="F56" i="16"/>
  <c r="E66" i="16" s="1"/>
  <c r="E58" i="16"/>
  <c r="D56" i="16"/>
  <c r="C66" i="16" s="1"/>
  <c r="E59" i="16"/>
  <c r="D69" i="16" s="1"/>
  <c r="F58" i="16"/>
  <c r="F55" i="16"/>
  <c r="C56" i="16"/>
  <c r="B59" i="16"/>
  <c r="D59" i="16"/>
  <c r="C69" i="16" s="1"/>
  <c r="F59" i="16"/>
  <c r="D65" i="16"/>
  <c r="D68" i="16" l="1"/>
  <c r="B60" i="16"/>
  <c r="D64" i="16"/>
  <c r="C60" i="16"/>
  <c r="F57" i="16"/>
  <c r="D57" i="16"/>
  <c r="C67" i="16" s="1"/>
  <c r="F60" i="16"/>
  <c r="E60" i="16"/>
  <c r="B57" i="16"/>
  <c r="E57" i="16"/>
  <c r="E65" i="16"/>
  <c r="F64" i="16"/>
  <c r="G68" i="16"/>
  <c r="F68" i="16"/>
  <c r="F65" i="16"/>
  <c r="G64" i="16"/>
  <c r="F66" i="16"/>
  <c r="E69" i="16"/>
  <c r="G65" i="16"/>
  <c r="G69" i="16"/>
  <c r="D66" i="16"/>
  <c r="E68" i="16"/>
  <c r="F69" i="16"/>
  <c r="G66" i="16"/>
  <c r="E67" i="16" l="1"/>
  <c r="D70" i="16"/>
  <c r="E70" i="16"/>
  <c r="F70" i="16"/>
  <c r="G67" i="16"/>
  <c r="G70" i="16"/>
  <c r="D67" i="16"/>
  <c r="F67" i="16"/>
</calcChain>
</file>

<file path=xl/sharedStrings.xml><?xml version="1.0" encoding="utf-8"?>
<sst xmlns="http://schemas.openxmlformats.org/spreadsheetml/2006/main" count="253" uniqueCount="101">
  <si>
    <t>ValDate</t>
  </si>
  <si>
    <t>3m Date</t>
  </si>
  <si>
    <t>Cash Date</t>
  </si>
  <si>
    <t>AH</t>
  </si>
  <si>
    <t>S 0003</t>
  </si>
  <si>
    <t>CA</t>
  </si>
  <si>
    <t>ZS</t>
  </si>
  <si>
    <t>NI</t>
  </si>
  <si>
    <t>Live Outright</t>
  </si>
  <si>
    <t>Curve Objects</t>
  </si>
  <si>
    <t>3m</t>
  </si>
  <si>
    <t>Spot</t>
  </si>
  <si>
    <t>1w</t>
  </si>
  <si>
    <t>2w</t>
  </si>
  <si>
    <t>1m</t>
  </si>
  <si>
    <t>2m</t>
  </si>
  <si>
    <t>6m</t>
  </si>
  <si>
    <t>9m</t>
  </si>
  <si>
    <t>18m</t>
  </si>
  <si>
    <t>2y</t>
  </si>
  <si>
    <t>3y</t>
  </si>
  <si>
    <t>12m</t>
  </si>
  <si>
    <t>5y</t>
  </si>
  <si>
    <t>FxPair</t>
  </si>
  <si>
    <t>FxMarix</t>
  </si>
  <si>
    <t>ZAR</t>
  </si>
  <si>
    <t>USD</t>
  </si>
  <si>
    <t>Rate Index</t>
  </si>
  <si>
    <t>ZAR.DISC.[USD.LIBOR.3M]</t>
  </si>
  <si>
    <t>FundingModel</t>
  </si>
  <si>
    <t>LA</t>
  </si>
  <si>
    <t>LP</t>
  </si>
  <si>
    <t>LN</t>
  </si>
  <si>
    <t>LX</t>
  </si>
  <si>
    <t>Vol Objects</t>
  </si>
  <si>
    <t>Model</t>
  </si>
  <si>
    <t>FICA</t>
  </si>
  <si>
    <t>FICB</t>
  </si>
  <si>
    <t>FIC_Combined</t>
  </si>
  <si>
    <t>Copper</t>
  </si>
  <si>
    <t>Aluminium</t>
  </si>
  <si>
    <t>Zinc</t>
  </si>
  <si>
    <t>Nickel</t>
  </si>
  <si>
    <t>3w</t>
  </si>
  <si>
    <t>1y</t>
  </si>
  <si>
    <t>USDZAR Vols</t>
  </si>
  <si>
    <t>CorrelMatrix</t>
  </si>
  <si>
    <t>Merged</t>
  </si>
  <si>
    <t>USD.LIBOR.3M</t>
  </si>
  <si>
    <t>0x3</t>
  </si>
  <si>
    <t>Spreads</t>
  </si>
  <si>
    <t>(live)</t>
  </si>
  <si>
    <t>(bent)</t>
  </si>
  <si>
    <t>Monthly</t>
  </si>
  <si>
    <t>Term</t>
  </si>
  <si>
    <t>ATC</t>
  </si>
  <si>
    <t>None</t>
  </si>
  <si>
    <t>CTA</t>
  </si>
  <si>
    <t>2b</t>
  </si>
  <si>
    <t>ATM</t>
  </si>
  <si>
    <t>USD/ZAR</t>
  </si>
  <si>
    <t>Gold</t>
  </si>
  <si>
    <t>4y</t>
  </si>
  <si>
    <t>RR</t>
  </si>
  <si>
    <t>BF</t>
  </si>
  <si>
    <t>XAU</t>
  </si>
  <si>
    <t>Currency</t>
  </si>
  <si>
    <t>Paths</t>
  </si>
  <si>
    <t>Timesteps</t>
  </si>
  <si>
    <t>RandomGen</t>
  </si>
  <si>
    <t>MersenneTwister</t>
  </si>
  <si>
    <t>Parallel</t>
  </si>
  <si>
    <t>Palladium</t>
  </si>
  <si>
    <t>XPD</t>
  </si>
  <si>
    <t>XAU/ZAR</t>
  </si>
  <si>
    <t>XAU/USD</t>
  </si>
  <si>
    <t>Correl</t>
  </si>
  <si>
    <t>T</t>
  </si>
  <si>
    <t>VSMSSettings</t>
  </si>
  <si>
    <t>Calculation</t>
  </si>
  <si>
    <t>GridPV</t>
  </si>
  <si>
    <t>P</t>
  </si>
  <si>
    <t>C</t>
  </si>
  <si>
    <t>RF</t>
  </si>
  <si>
    <t>Exp</t>
  </si>
  <si>
    <t>MC-Fwd</t>
  </si>
  <si>
    <t>PVs</t>
  </si>
  <si>
    <t>Vols</t>
  </si>
  <si>
    <t>Deltas</t>
  </si>
  <si>
    <t>DF</t>
  </si>
  <si>
    <t>Silver</t>
  </si>
  <si>
    <t>PB</t>
  </si>
  <si>
    <t>XAG</t>
  </si>
  <si>
    <t>Lead</t>
  </si>
  <si>
    <t>LowMem</t>
  </si>
  <si>
    <t>PathCorrection</t>
  </si>
  <si>
    <t>TurboSkew</t>
  </si>
  <si>
    <t>Input</t>
  </si>
  <si>
    <t>#N/A N/A</t>
  </si>
  <si>
    <t>Current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</si>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</sst>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£&quot;#,##0;[Red]\-&quot;£&quot;#,##0"/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&quot;R&quot;\ #,##0;[Red]&quot;R&quot;\ \-#,##0"/>
    <numFmt numFmtId="169" formatCode="_ &quot;R&quot;\ * #,##0.00_ ;_ &quot;R&quot;\ * \-#,##0.00_ ;_ &quot;R&quot;\ * &quot;-&quot;??_ ;_ @_ "/>
    <numFmt numFmtId="170" formatCode="0.0000"/>
    <numFmt numFmtId="171" formatCode="dd\-mmm\-yy_)"/>
    <numFmt numFmtId="172" formatCode="#,##0.0_);\(#,##0.0\)"/>
    <numFmt numFmtId="173" formatCode="&quot;ZAR&quot;\ #,##0;[Red]&quot;ZAR&quot;\ \-#,##0"/>
    <numFmt numFmtId="174" formatCode="&quot;$&quot;#,##0\ ;\(&quot;$&quot;#,##0\)"/>
    <numFmt numFmtId="175" formatCode="#,##0.0;#,##0.0"/>
    <numFmt numFmtId="176" formatCode="\+#,##0.00;\-#,##0.00"/>
    <numFmt numFmtId="177" formatCode="0.00_)"/>
    <numFmt numFmtId="178" formatCode="_ [$€-2]\ * #,##0.00_ ;_ [$€-2]\ * \-#,##0.00_ ;_ [$€-2]\ * &quot;-&quot;??_ "/>
    <numFmt numFmtId="179" formatCode="0.0%"/>
    <numFmt numFmtId="180" formatCode="_-* #,##0.0000_-;\-* #,##0.0000_-;_-* &quot;-&quot;??_-;_-@_-"/>
    <numFmt numFmtId="181" formatCode="_-* #,##0.000_-;\-* #,##0.000_-;_-* &quot;-&quot;??_-;_-@_-"/>
    <numFmt numFmtId="182" formatCode="_-* #,##0.000000_-;\-* #,##0.000000_-;_-* &quot;-&quot;??_-;_-@_-"/>
    <numFmt numFmtId="183" formatCode="_-* #,##0.00000_-;\-* #,##0.00000_-;_-* &quot;-&quot;??_-;_-@_-"/>
    <numFmt numFmtId="184" formatCode="0.000%"/>
    <numFmt numFmtId="185" formatCode="[$-1C09]dd\ mmmm\ yyyy;@"/>
  </numFmts>
  <fonts count="9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color indexed="32"/>
      <name val="Arial"/>
      <family val="2"/>
    </font>
    <font>
      <u/>
      <sz val="8"/>
      <color indexed="12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2"/>
      <color indexed="12"/>
      <name val="Helv"/>
    </font>
    <font>
      <b/>
      <sz val="12"/>
      <name val="Arial"/>
      <family val="2"/>
    </font>
    <font>
      <sz val="12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8"/>
      <name val="Tahoma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 Narrow"/>
      <family val="2"/>
    </font>
    <font>
      <sz val="10"/>
      <name val="Tahoma"/>
      <family val="2"/>
    </font>
    <font>
      <sz val="10"/>
      <name val="Arial Narrow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MS Sans Serif"/>
      <family val="2"/>
    </font>
    <font>
      <b/>
      <sz val="18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b/>
      <sz val="9"/>
      <color indexed="9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u/>
      <sz val="10"/>
      <color indexed="12"/>
      <name val="Tahoma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6"/>
      <color indexed="9"/>
      <name val="Arial"/>
      <family val="2"/>
    </font>
    <font>
      <sz val="6"/>
      <color indexed="8"/>
      <name val="Arial"/>
      <family val="2"/>
    </font>
    <font>
      <b/>
      <sz val="7"/>
      <color indexed="8"/>
      <name val="Verdana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8"/>
      <name val="Arial"/>
      <family val="2"/>
    </font>
    <font>
      <sz val="8"/>
      <name val="Arial"/>
      <family val="2"/>
    </font>
  </fonts>
  <fills count="8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58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3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56"/>
      </patternFill>
    </fill>
    <fill>
      <patternFill patternType="solid">
        <f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3355">
    <xf numFmtId="178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78" fontId="3" fillId="0" borderId="0"/>
    <xf numFmtId="178" fontId="3" fillId="0" borderId="0"/>
    <xf numFmtId="178" fontId="4" fillId="0" borderId="12" applyNumberFormat="0" applyFill="0" applyAlignment="0" applyProtection="0"/>
    <xf numFmtId="178" fontId="5" fillId="0" borderId="13" applyNumberFormat="0" applyFill="0" applyAlignment="0" applyProtection="0"/>
    <xf numFmtId="178" fontId="6" fillId="0" borderId="14" applyNumberFormat="0" applyFill="0" applyAlignment="0" applyProtection="0"/>
    <xf numFmtId="178" fontId="6" fillId="0" borderId="0" applyNumberFormat="0" applyFill="0" applyBorder="0" applyAlignment="0" applyProtection="0"/>
    <xf numFmtId="178" fontId="7" fillId="3" borderId="0" applyNumberFormat="0" applyBorder="0" applyAlignment="0" applyProtection="0"/>
    <xf numFmtId="178" fontId="8" fillId="4" borderId="0" applyNumberFormat="0" applyBorder="0" applyAlignment="0" applyProtection="0"/>
    <xf numFmtId="178" fontId="10" fillId="7" borderId="16" applyNumberFormat="0" applyAlignment="0" applyProtection="0"/>
    <xf numFmtId="178" fontId="11" fillId="7" borderId="15" applyNumberFormat="0" applyAlignment="0" applyProtection="0"/>
    <xf numFmtId="178" fontId="12" fillId="0" borderId="17" applyNumberFormat="0" applyFill="0" applyAlignment="0" applyProtection="0"/>
    <xf numFmtId="178" fontId="13" fillId="8" borderId="18" applyNumberFormat="0" applyAlignment="0" applyProtection="0"/>
    <xf numFmtId="178" fontId="14" fillId="0" borderId="0" applyNumberFormat="0" applyFill="0" applyBorder="0" applyAlignment="0" applyProtection="0"/>
    <xf numFmtId="178" fontId="15" fillId="0" borderId="0" applyNumberFormat="0" applyFill="0" applyBorder="0" applyAlignment="0" applyProtection="0"/>
    <xf numFmtId="178" fontId="1" fillId="0" borderId="20" applyNumberFormat="0" applyFill="0" applyAlignment="0" applyProtection="0"/>
    <xf numFmtId="178" fontId="16" fillId="10" borderId="0" applyNumberFormat="0" applyBorder="0" applyAlignment="0" applyProtection="0"/>
    <xf numFmtId="178" fontId="2" fillId="11" borderId="0" applyNumberFormat="0" applyBorder="0" applyAlignment="0" applyProtection="0"/>
    <xf numFmtId="178" fontId="2" fillId="12" borderId="0" applyNumberFormat="0" applyBorder="0" applyAlignment="0" applyProtection="0"/>
    <xf numFmtId="178" fontId="16" fillId="14" borderId="0" applyNumberFormat="0" applyBorder="0" applyAlignment="0" applyProtection="0"/>
    <xf numFmtId="178" fontId="2" fillId="15" borderId="0" applyNumberFormat="0" applyBorder="0" applyAlignment="0" applyProtection="0"/>
    <xf numFmtId="178" fontId="2" fillId="16" borderId="0" applyNumberFormat="0" applyBorder="0" applyAlignment="0" applyProtection="0"/>
    <xf numFmtId="178" fontId="16" fillId="18" borderId="0" applyNumberFormat="0" applyBorder="0" applyAlignment="0" applyProtection="0"/>
    <xf numFmtId="178" fontId="2" fillId="19" borderId="0" applyNumberFormat="0" applyBorder="0" applyAlignment="0" applyProtection="0"/>
    <xf numFmtId="178" fontId="2" fillId="20" borderId="0" applyNumberFormat="0" applyBorder="0" applyAlignment="0" applyProtection="0"/>
    <xf numFmtId="178" fontId="16" fillId="22" borderId="0" applyNumberFormat="0" applyBorder="0" applyAlignment="0" applyProtection="0"/>
    <xf numFmtId="178" fontId="2" fillId="23" borderId="0" applyNumberFormat="0" applyBorder="0" applyAlignment="0" applyProtection="0"/>
    <xf numFmtId="178" fontId="2" fillId="24" borderId="0" applyNumberFormat="0" applyBorder="0" applyAlignment="0" applyProtection="0"/>
    <xf numFmtId="178" fontId="16" fillId="26" borderId="0" applyNumberFormat="0" applyBorder="0" applyAlignment="0" applyProtection="0"/>
    <xf numFmtId="178" fontId="2" fillId="27" borderId="0" applyNumberFormat="0" applyBorder="0" applyAlignment="0" applyProtection="0"/>
    <xf numFmtId="178" fontId="2" fillId="28" borderId="0" applyNumberFormat="0" applyBorder="0" applyAlignment="0" applyProtection="0"/>
    <xf numFmtId="178" fontId="16" fillId="30" borderId="0" applyNumberFormat="0" applyBorder="0" applyAlignment="0" applyProtection="0"/>
    <xf numFmtId="178" fontId="2" fillId="31" borderId="0" applyNumberFormat="0" applyBorder="0" applyAlignment="0" applyProtection="0"/>
    <xf numFmtId="178" fontId="2" fillId="32" borderId="0" applyNumberFormat="0" applyBorder="0" applyAlignment="0" applyProtection="0"/>
    <xf numFmtId="178" fontId="17" fillId="0" borderId="0"/>
    <xf numFmtId="178" fontId="18" fillId="0" borderId="0" applyFont="0" applyFill="0" applyBorder="0" applyAlignment="0" applyProtection="0"/>
    <xf numFmtId="178" fontId="21" fillId="0" borderId="0">
      <alignment vertical="top"/>
    </xf>
    <xf numFmtId="178" fontId="21" fillId="0" borderId="0">
      <alignment vertical="top"/>
    </xf>
    <xf numFmtId="178" fontId="26" fillId="35" borderId="0" applyNumberFormat="0" applyBorder="0" applyAlignment="0" applyProtection="0"/>
    <xf numFmtId="178" fontId="21" fillId="35" borderId="0" applyNumberFormat="0" applyBorder="0" applyAlignment="0" applyProtection="0"/>
    <xf numFmtId="178" fontId="2" fillId="11" borderId="0" applyNumberFormat="0" applyBorder="0" applyAlignment="0" applyProtection="0"/>
    <xf numFmtId="178" fontId="26" fillId="35" borderId="0" applyNumberFormat="0" applyBorder="0" applyAlignment="0" applyProtection="0"/>
    <xf numFmtId="178" fontId="2" fillId="11" borderId="0" applyNumberFormat="0" applyBorder="0" applyAlignment="0" applyProtection="0"/>
    <xf numFmtId="178" fontId="26" fillId="35" borderId="0" applyNumberFormat="0" applyBorder="0" applyAlignment="0" applyProtection="0"/>
    <xf numFmtId="178" fontId="26" fillId="35" borderId="0" applyNumberFormat="0" applyBorder="0" applyAlignment="0" applyProtection="0"/>
    <xf numFmtId="178" fontId="26" fillId="37" borderId="0" applyNumberFormat="0" applyBorder="0" applyAlignment="0" applyProtection="0"/>
    <xf numFmtId="178" fontId="21" fillId="37" borderId="0" applyNumberFormat="0" applyBorder="0" applyAlignment="0" applyProtection="0"/>
    <xf numFmtId="178" fontId="2" fillId="15" borderId="0" applyNumberFormat="0" applyBorder="0" applyAlignment="0" applyProtection="0"/>
    <xf numFmtId="178" fontId="26" fillId="37" borderId="0" applyNumberFormat="0" applyBorder="0" applyAlignment="0" applyProtection="0"/>
    <xf numFmtId="178" fontId="2" fillId="15" borderId="0" applyNumberFormat="0" applyBorder="0" applyAlignment="0" applyProtection="0"/>
    <xf numFmtId="178" fontId="26" fillId="37" borderId="0" applyNumberFormat="0" applyBorder="0" applyAlignment="0" applyProtection="0"/>
    <xf numFmtId="178" fontId="26" fillId="37" borderId="0" applyNumberFormat="0" applyBorder="0" applyAlignment="0" applyProtection="0"/>
    <xf numFmtId="178" fontId="26" fillId="39" borderId="0" applyNumberFormat="0" applyBorder="0" applyAlignment="0" applyProtection="0"/>
    <xf numFmtId="178" fontId="21" fillId="39" borderId="0" applyNumberFormat="0" applyBorder="0" applyAlignment="0" applyProtection="0"/>
    <xf numFmtId="178" fontId="2" fillId="19" borderId="0" applyNumberFormat="0" applyBorder="0" applyAlignment="0" applyProtection="0"/>
    <xf numFmtId="178" fontId="26" fillId="39" borderId="0" applyNumberFormat="0" applyBorder="0" applyAlignment="0" applyProtection="0"/>
    <xf numFmtId="178" fontId="2" fillId="19" borderId="0" applyNumberFormat="0" applyBorder="0" applyAlignment="0" applyProtection="0"/>
    <xf numFmtId="178" fontId="26" fillId="39" borderId="0" applyNumberFormat="0" applyBorder="0" applyAlignment="0" applyProtection="0"/>
    <xf numFmtId="178" fontId="26" fillId="39" borderId="0" applyNumberFormat="0" applyBorder="0" applyAlignment="0" applyProtection="0"/>
    <xf numFmtId="178" fontId="26" fillId="41" borderId="0" applyNumberFormat="0" applyBorder="0" applyAlignment="0" applyProtection="0"/>
    <xf numFmtId="178" fontId="21" fillId="41" borderId="0" applyNumberFormat="0" applyBorder="0" applyAlignment="0" applyProtection="0"/>
    <xf numFmtId="178" fontId="2" fillId="23" borderId="0" applyNumberFormat="0" applyBorder="0" applyAlignment="0" applyProtection="0"/>
    <xf numFmtId="178" fontId="26" fillId="41" borderId="0" applyNumberFormat="0" applyBorder="0" applyAlignment="0" applyProtection="0"/>
    <xf numFmtId="178" fontId="2" fillId="23" borderId="0" applyNumberFormat="0" applyBorder="0" applyAlignment="0" applyProtection="0"/>
    <xf numFmtId="178" fontId="26" fillId="41" borderId="0" applyNumberFormat="0" applyBorder="0" applyAlignment="0" applyProtection="0"/>
    <xf numFmtId="178" fontId="26" fillId="41" borderId="0" applyNumberFormat="0" applyBorder="0" applyAlignment="0" applyProtection="0"/>
    <xf numFmtId="178" fontId="26" fillId="42" borderId="0" applyNumberFormat="0" applyBorder="0" applyAlignment="0" applyProtection="0"/>
    <xf numFmtId="178" fontId="21" fillId="42" borderId="0" applyNumberFormat="0" applyBorder="0" applyAlignment="0" applyProtection="0"/>
    <xf numFmtId="178" fontId="26" fillId="42" borderId="0" applyNumberFormat="0" applyBorder="0" applyAlignment="0" applyProtection="0"/>
    <xf numFmtId="178" fontId="26" fillId="40" borderId="0" applyNumberFormat="0" applyBorder="0" applyAlignment="0" applyProtection="0"/>
    <xf numFmtId="178" fontId="21" fillId="40" borderId="0" applyNumberFormat="0" applyBorder="0" applyAlignment="0" applyProtection="0"/>
    <xf numFmtId="178" fontId="26" fillId="40" borderId="0" applyNumberFormat="0" applyBorder="0" applyAlignment="0" applyProtection="0"/>
    <xf numFmtId="178" fontId="26" fillId="34" borderId="0" applyNumberFormat="0" applyBorder="0" applyAlignment="0" applyProtection="0"/>
    <xf numFmtId="178" fontId="21" fillId="34" borderId="0" applyNumberFormat="0" applyBorder="0" applyAlignment="0" applyProtection="0"/>
    <xf numFmtId="178" fontId="26" fillId="34" borderId="0" applyNumberFormat="0" applyBorder="0" applyAlignment="0" applyProtection="0"/>
    <xf numFmtId="178" fontId="26" fillId="36" borderId="0" applyNumberFormat="0" applyBorder="0" applyAlignment="0" applyProtection="0"/>
    <xf numFmtId="178" fontId="21" fillId="36" borderId="0" applyNumberFormat="0" applyBorder="0" applyAlignment="0" applyProtection="0"/>
    <xf numFmtId="178" fontId="26" fillId="36" borderId="0" applyNumberFormat="0" applyBorder="0" applyAlignment="0" applyProtection="0"/>
    <xf numFmtId="178" fontId="26" fillId="44" borderId="0" applyNumberFormat="0" applyBorder="0" applyAlignment="0" applyProtection="0"/>
    <xf numFmtId="178" fontId="21" fillId="44" borderId="0" applyNumberFormat="0" applyBorder="0" applyAlignment="0" applyProtection="0"/>
    <xf numFmtId="178" fontId="2" fillId="20" borderId="0" applyNumberFormat="0" applyBorder="0" applyAlignment="0" applyProtection="0"/>
    <xf numFmtId="178" fontId="26" fillId="44" borderId="0" applyNumberFormat="0" applyBorder="0" applyAlignment="0" applyProtection="0"/>
    <xf numFmtId="178" fontId="2" fillId="20" borderId="0" applyNumberFormat="0" applyBorder="0" applyAlignment="0" applyProtection="0"/>
    <xf numFmtId="178" fontId="26" fillId="44" borderId="0" applyNumberFormat="0" applyBorder="0" applyAlignment="0" applyProtection="0"/>
    <xf numFmtId="178" fontId="26" fillId="44" borderId="0" applyNumberFormat="0" applyBorder="0" applyAlignment="0" applyProtection="0"/>
    <xf numFmtId="178" fontId="26" fillId="41" borderId="0" applyNumberFormat="0" applyBorder="0" applyAlignment="0" applyProtection="0"/>
    <xf numFmtId="178" fontId="21" fillId="41" borderId="0" applyNumberFormat="0" applyBorder="0" applyAlignment="0" applyProtection="0"/>
    <xf numFmtId="178" fontId="26" fillId="41" borderId="0" applyNumberFormat="0" applyBorder="0" applyAlignment="0" applyProtection="0"/>
    <xf numFmtId="178" fontId="26" fillId="34" borderId="0" applyNumberFormat="0" applyBorder="0" applyAlignment="0" applyProtection="0"/>
    <xf numFmtId="178" fontId="21" fillId="34" borderId="0" applyNumberFormat="0" applyBorder="0" applyAlignment="0" applyProtection="0"/>
    <xf numFmtId="178" fontId="26" fillId="34" borderId="0" applyNumberFormat="0" applyBorder="0" applyAlignment="0" applyProtection="0"/>
    <xf numFmtId="178" fontId="26" fillId="45" borderId="0" applyNumberFormat="0" applyBorder="0" applyAlignment="0" applyProtection="0"/>
    <xf numFmtId="178" fontId="21" fillId="45" borderId="0" applyNumberFormat="0" applyBorder="0" applyAlignment="0" applyProtection="0"/>
    <xf numFmtId="178" fontId="26" fillId="45" borderId="0" applyNumberFormat="0" applyBorder="0" applyAlignment="0" applyProtection="0"/>
    <xf numFmtId="178" fontId="16" fillId="13" borderId="0" applyNumberFormat="0" applyBorder="0" applyAlignment="0" applyProtection="0"/>
    <xf numFmtId="178" fontId="27" fillId="46" borderId="0" applyNumberFormat="0" applyBorder="0" applyAlignment="0" applyProtection="0"/>
    <xf numFmtId="178" fontId="44" fillId="46" borderId="0" applyNumberFormat="0" applyBorder="0" applyAlignment="0" applyProtection="0"/>
    <xf numFmtId="178" fontId="27" fillId="46" borderId="0" applyNumberFormat="0" applyBorder="0" applyAlignment="0" applyProtection="0"/>
    <xf numFmtId="178" fontId="16" fillId="17" borderId="0" applyNumberFormat="0" applyBorder="0" applyAlignment="0" applyProtection="0"/>
    <xf numFmtId="178" fontId="27" fillId="36" borderId="0" applyNumberFormat="0" applyBorder="0" applyAlignment="0" applyProtection="0"/>
    <xf numFmtId="178" fontId="44" fillId="36" borderId="0" applyNumberFormat="0" applyBorder="0" applyAlignment="0" applyProtection="0"/>
    <xf numFmtId="178" fontId="27" fillId="36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44" fillId="44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27" fillId="44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44" fillId="48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27" fillId="48" borderId="0" applyNumberFormat="0" applyBorder="0" applyAlignment="0" applyProtection="0"/>
    <xf numFmtId="178" fontId="16" fillId="29" borderId="0" applyNumberFormat="0" applyBorder="0" applyAlignment="0" applyProtection="0"/>
    <xf numFmtId="178" fontId="27" fillId="49" borderId="0" applyNumberFormat="0" applyBorder="0" applyAlignment="0" applyProtection="0"/>
    <xf numFmtId="178" fontId="44" fillId="49" borderId="0" applyNumberFormat="0" applyBorder="0" applyAlignment="0" applyProtection="0"/>
    <xf numFmtId="178" fontId="27" fillId="49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44" fillId="50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27" fillId="50" borderId="0" applyNumberFormat="0" applyBorder="0" applyAlignment="0" applyProtection="0"/>
    <xf numFmtId="178" fontId="27" fillId="51" borderId="0" applyNumberFormat="0" applyBorder="0" applyAlignment="0" applyProtection="0"/>
    <xf numFmtId="178" fontId="44" fillId="51" borderId="0" applyNumberFormat="0" applyBorder="0" applyAlignment="0" applyProtection="0"/>
    <xf numFmtId="178" fontId="27" fillId="51" borderId="0" applyNumberFormat="0" applyBorder="0" applyAlignment="0" applyProtection="0"/>
    <xf numFmtId="178" fontId="27" fillId="52" borderId="0" applyNumberFormat="0" applyBorder="0" applyAlignment="0" applyProtection="0"/>
    <xf numFmtId="178" fontId="44" fillId="52" borderId="0" applyNumberFormat="0" applyBorder="0" applyAlignment="0" applyProtection="0"/>
    <xf numFmtId="178" fontId="27" fillId="52" borderId="0" applyNumberFormat="0" applyBorder="0" applyAlignment="0" applyProtection="0"/>
    <xf numFmtId="178" fontId="27" fillId="53" borderId="0" applyNumberFormat="0" applyBorder="0" applyAlignment="0" applyProtection="0"/>
    <xf numFmtId="178" fontId="44" fillId="53" borderId="0" applyNumberFormat="0" applyBorder="0" applyAlignment="0" applyProtection="0"/>
    <xf numFmtId="178" fontId="27" fillId="53" borderId="0" applyNumberFormat="0" applyBorder="0" applyAlignment="0" applyProtection="0"/>
    <xf numFmtId="178" fontId="27" fillId="48" borderId="0" applyNumberFormat="0" applyBorder="0" applyAlignment="0" applyProtection="0"/>
    <xf numFmtId="178" fontId="44" fillId="48" borderId="0" applyNumberFormat="0" applyBorder="0" applyAlignment="0" applyProtection="0"/>
    <xf numFmtId="178" fontId="27" fillId="48" borderId="0" applyNumberFormat="0" applyBorder="0" applyAlignment="0" applyProtection="0"/>
    <xf numFmtId="178" fontId="27" fillId="49" borderId="0" applyNumberFormat="0" applyBorder="0" applyAlignment="0" applyProtection="0"/>
    <xf numFmtId="178" fontId="44" fillId="49" borderId="0" applyNumberFormat="0" applyBorder="0" applyAlignment="0" applyProtection="0"/>
    <xf numFmtId="178" fontId="27" fillId="49" borderId="0" applyNumberFormat="0" applyBorder="0" applyAlignment="0" applyProtection="0"/>
    <xf numFmtId="178" fontId="27" fillId="47" borderId="0" applyNumberFormat="0" applyBorder="0" applyAlignment="0" applyProtection="0"/>
    <xf numFmtId="178" fontId="44" fillId="47" borderId="0" applyNumberFormat="0" applyBorder="0" applyAlignment="0" applyProtection="0"/>
    <xf numFmtId="178" fontId="27" fillId="47" borderId="0" applyNumberFormat="0" applyBorder="0" applyAlignment="0" applyProtection="0"/>
    <xf numFmtId="178" fontId="22" fillId="0" borderId="0">
      <alignment horizontal="center" wrapText="1"/>
      <protection locked="0"/>
    </xf>
    <xf numFmtId="178" fontId="52" fillId="54" borderId="0" applyAlignment="0"/>
    <xf numFmtId="178" fontId="28" fillId="37" borderId="0" applyNumberFormat="0" applyBorder="0" applyAlignment="0" applyProtection="0"/>
    <xf numFmtId="178" fontId="67" fillId="37" borderId="0" applyNumberFormat="0" applyBorder="0" applyAlignment="0" applyProtection="0"/>
    <xf numFmtId="178" fontId="28" fillId="37" borderId="0" applyNumberFormat="0" applyBorder="0" applyAlignment="0" applyProtection="0"/>
    <xf numFmtId="178" fontId="29" fillId="83" borderId="0"/>
    <xf numFmtId="178" fontId="18" fillId="0" borderId="21"/>
    <xf numFmtId="178" fontId="45" fillId="55" borderId="22" applyNumberFormat="0" applyAlignment="0" applyProtection="0"/>
    <xf numFmtId="178" fontId="68" fillId="55" borderId="22" applyNumberFormat="0" applyAlignment="0" applyProtection="0"/>
    <xf numFmtId="178" fontId="45" fillId="55" borderId="22" applyNumberFormat="0" applyAlignment="0" applyProtection="0"/>
    <xf numFmtId="178" fontId="29" fillId="56" borderId="23" applyNumberFormat="0" applyAlignment="0" applyProtection="0"/>
    <xf numFmtId="178" fontId="43" fillId="56" borderId="23" applyNumberFormat="0" applyAlignment="0" applyProtection="0"/>
    <xf numFmtId="178" fontId="29" fillId="56" borderId="23" applyNumberFormat="0" applyAlignment="0" applyProtection="0"/>
    <xf numFmtId="165" fontId="1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1" fontId="23" fillId="0" borderId="24" applyFont="0" applyBorder="0" applyAlignment="0" applyProtection="0">
      <alignment horizontal="left"/>
      <protection locked="0"/>
    </xf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30" fillId="0" borderId="0" applyNumberFormat="0" applyFill="0" applyBorder="0" applyAlignment="0" applyProtection="0"/>
    <xf numFmtId="178" fontId="69" fillId="0" borderId="0" applyNumberFormat="0" applyFill="0" applyBorder="0" applyAlignment="0" applyProtection="0"/>
    <xf numFmtId="178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78" fontId="31" fillId="39" borderId="0" applyNumberFormat="0" applyBorder="0" applyAlignment="0" applyProtection="0"/>
    <xf numFmtId="178" fontId="70" fillId="39" borderId="0" applyNumberFormat="0" applyBorder="0" applyAlignment="0" applyProtection="0"/>
    <xf numFmtId="178" fontId="31" fillId="39" borderId="0" applyNumberFormat="0" applyBorder="0" applyAlignment="0" applyProtection="0"/>
    <xf numFmtId="178" fontId="79" fillId="0" borderId="0"/>
    <xf numFmtId="178" fontId="80" fillId="0" borderId="0"/>
    <xf numFmtId="178" fontId="39" fillId="0" borderId="0"/>
    <xf numFmtId="178" fontId="81" fillId="0" borderId="0"/>
    <xf numFmtId="178" fontId="82" fillId="0" borderId="0"/>
    <xf numFmtId="178" fontId="24" fillId="0" borderId="25" applyNumberFormat="0" applyAlignment="0" applyProtection="0">
      <alignment horizontal="left" vertical="center"/>
    </xf>
    <xf numFmtId="178" fontId="24" fillId="0" borderId="9">
      <alignment horizontal="left" vertical="center"/>
    </xf>
    <xf numFmtId="178" fontId="46" fillId="0" borderId="26" applyNumberFormat="0" applyFill="0" applyAlignment="0" applyProtection="0"/>
    <xf numFmtId="178" fontId="71" fillId="0" borderId="26" applyNumberFormat="0" applyFill="0" applyAlignment="0" applyProtection="0"/>
    <xf numFmtId="178" fontId="53" fillId="0" borderId="0" applyNumberFormat="0" applyFill="0" applyBorder="0" applyAlignment="0" applyProtection="0"/>
    <xf numFmtId="178" fontId="46" fillId="0" borderId="26" applyNumberFormat="0" applyFill="0" applyAlignment="0" applyProtection="0"/>
    <xf numFmtId="178" fontId="47" fillId="0" borderId="27" applyNumberFormat="0" applyFill="0" applyAlignment="0" applyProtection="0"/>
    <xf numFmtId="178" fontId="72" fillId="0" borderId="27" applyNumberFormat="0" applyFill="0" applyAlignment="0" applyProtection="0"/>
    <xf numFmtId="178" fontId="24" fillId="0" borderId="0" applyNumberFormat="0" applyFill="0" applyBorder="0" applyAlignment="0" applyProtection="0"/>
    <xf numFmtId="178" fontId="47" fillId="0" borderId="27" applyNumberFormat="0" applyFill="0" applyAlignment="0" applyProtection="0"/>
    <xf numFmtId="178" fontId="48" fillId="0" borderId="28" applyNumberFormat="0" applyFill="0" applyAlignment="0" applyProtection="0"/>
    <xf numFmtId="178" fontId="73" fillId="0" borderId="28" applyNumberFormat="0" applyFill="0" applyAlignment="0" applyProtection="0"/>
    <xf numFmtId="178" fontId="48" fillId="0" borderId="28" applyNumberFormat="0" applyFill="0" applyAlignment="0" applyProtection="0"/>
    <xf numFmtId="178" fontId="48" fillId="0" borderId="0" applyNumberFormat="0" applyFill="0" applyBorder="0" applyAlignment="0" applyProtection="0"/>
    <xf numFmtId="178" fontId="73" fillId="0" borderId="0" applyNumberFormat="0" applyFill="0" applyBorder="0" applyAlignment="0" applyProtection="0"/>
    <xf numFmtId="178" fontId="48" fillId="0" borderId="0" applyNumberFormat="0" applyFill="0" applyBorder="0" applyAlignment="0" applyProtection="0"/>
    <xf numFmtId="178" fontId="20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20" fillId="0" borderId="0" applyNumberFormat="0" applyFill="0" applyBorder="0" applyAlignment="0" applyProtection="0">
      <alignment vertical="top"/>
      <protection locked="0"/>
    </xf>
    <xf numFmtId="178" fontId="20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54" fillId="57" borderId="0" applyNumberFormat="0" applyBorder="0">
      <alignment horizontal="right" vertical="center"/>
    </xf>
    <xf numFmtId="19" fontId="54" fillId="57" borderId="29" applyNumberFormat="0" applyBorder="0">
      <alignment horizontal="left" vertical="center"/>
    </xf>
    <xf numFmtId="2" fontId="55" fillId="58" borderId="0">
      <alignment horizontal="center" vertical="center"/>
    </xf>
    <xf numFmtId="2" fontId="55" fillId="58" borderId="30" applyBorder="0">
      <alignment horizontal="left" vertical="center"/>
    </xf>
    <xf numFmtId="178" fontId="54" fillId="57" borderId="0">
      <alignment horizontal="right" vertical="center"/>
    </xf>
    <xf numFmtId="178" fontId="19" fillId="59" borderId="31" applyNumberFormat="0" applyAlignment="0">
      <protection locked="0"/>
    </xf>
    <xf numFmtId="178" fontId="9" fillId="6" borderId="15" applyNumberFormat="0" applyAlignment="0" applyProtection="0"/>
    <xf numFmtId="178" fontId="66" fillId="60" borderId="32" applyNumberFormat="0" applyAlignment="0">
      <protection locked="0"/>
    </xf>
    <xf numFmtId="178" fontId="74" fillId="40" borderId="22" applyNumberFormat="0" applyAlignment="0" applyProtection="0"/>
    <xf numFmtId="178" fontId="32" fillId="40" borderId="22" applyNumberFormat="0" applyAlignment="0" applyProtection="0"/>
    <xf numFmtId="178" fontId="19" fillId="59" borderId="31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32" fillId="40" borderId="22" applyNumberFormat="0" applyAlignment="0" applyProtection="0"/>
    <xf numFmtId="178" fontId="66" fillId="60" borderId="32" applyNumberFormat="0" applyAlignment="0">
      <protection locked="0"/>
    </xf>
    <xf numFmtId="172" fontId="25" fillId="61" borderId="0"/>
    <xf numFmtId="178" fontId="18" fillId="62" borderId="31" applyNumberFormat="0" applyAlignment="0">
      <protection locked="0"/>
    </xf>
    <xf numFmtId="178" fontId="18" fillId="63" borderId="0">
      <alignment horizontal="right" vertical="center"/>
    </xf>
    <xf numFmtId="2" fontId="18" fillId="63" borderId="29" applyNumberFormat="0" applyBorder="0">
      <alignment horizontal="right" vertical="center"/>
    </xf>
    <xf numFmtId="2" fontId="56" fillId="64" borderId="0">
      <alignment horizontal="right" vertical="center"/>
    </xf>
    <xf numFmtId="2" fontId="56" fillId="64" borderId="30" applyBorder="0">
      <alignment horizontal="left" vertical="center"/>
    </xf>
    <xf numFmtId="15" fontId="57" fillId="65" borderId="33" applyNumberFormat="0" applyBorder="0">
      <alignment horizontal="right" vertical="center"/>
    </xf>
    <xf numFmtId="2" fontId="58" fillId="66" borderId="30" applyNumberFormat="0">
      <alignment horizontal="center" vertical="center"/>
    </xf>
    <xf numFmtId="2" fontId="18" fillId="67" borderId="34" applyNumberFormat="0" applyBorder="0">
      <alignment horizontal="right" vertical="center"/>
    </xf>
    <xf numFmtId="178" fontId="49" fillId="0" borderId="35" applyNumberFormat="0" applyFill="0" applyAlignment="0" applyProtection="0"/>
    <xf numFmtId="178" fontId="75" fillId="0" borderId="35" applyNumberFormat="0" applyFill="0" applyAlignment="0" applyProtection="0"/>
    <xf numFmtId="178" fontId="49" fillId="0" borderId="35" applyNumberFormat="0" applyFill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8" fontId="88" fillId="5" borderId="0" applyNumberFormat="0" applyBorder="0" applyAlignment="0" applyProtection="0"/>
    <xf numFmtId="178" fontId="50" fillId="43" borderId="0" applyNumberFormat="0" applyBorder="0" applyAlignment="0" applyProtection="0"/>
    <xf numFmtId="178" fontId="76" fillId="43" borderId="0" applyNumberFormat="0" applyBorder="0" applyAlignment="0" applyProtection="0"/>
    <xf numFmtId="178" fontId="50" fillId="43" borderId="0" applyNumberFormat="0" applyBorder="0" applyAlignment="0" applyProtection="0"/>
    <xf numFmtId="178" fontId="18" fillId="0" borderId="0" applyNumberFormat="0" applyFont="0" applyFill="0" applyBorder="0" applyAlignment="0"/>
    <xf numFmtId="168" fontId="18" fillId="0" borderId="0" applyNumberFormat="0" applyBorder="0" applyAlignment="0">
      <alignment horizontal="center"/>
      <protection locked="0"/>
    </xf>
    <xf numFmtId="168" fontId="66" fillId="0" borderId="0" applyNumberFormat="0" applyBorder="0" applyAlignment="0">
      <alignment horizontal="center"/>
      <protection locked="0"/>
    </xf>
    <xf numFmtId="173" fontId="18" fillId="0" borderId="0" applyNumberFormat="0" applyBorder="0" applyAlignment="0">
      <alignment horizontal="center"/>
      <protection locked="0"/>
    </xf>
    <xf numFmtId="6" fontId="18" fillId="0" borderId="0" applyNumberFormat="0" applyBorder="0" applyAlignment="0">
      <alignment horizontal="center"/>
      <protection locked="0"/>
    </xf>
    <xf numFmtId="177" fontId="59" fillId="0" borderId="0"/>
    <xf numFmtId="178" fontId="2" fillId="0" borderId="0"/>
    <xf numFmtId="178" fontId="41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2" fillId="0" borderId="0"/>
    <xf numFmtId="178" fontId="2" fillId="0" borderId="0"/>
    <xf numFmtId="178" fontId="41" fillId="0" borderId="0"/>
    <xf numFmtId="178" fontId="2" fillId="0" borderId="0"/>
    <xf numFmtId="178" fontId="2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18" fillId="0" borderId="0"/>
    <xf numFmtId="178" fontId="18" fillId="0" borderId="0"/>
    <xf numFmtId="178" fontId="18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26" fillId="0" borderId="0"/>
    <xf numFmtId="178" fontId="3" fillId="0" borderId="0"/>
    <xf numFmtId="178" fontId="2" fillId="0" borderId="0"/>
    <xf numFmtId="178" fontId="3" fillId="0" borderId="0"/>
    <xf numFmtId="178" fontId="40" fillId="0" borderId="0"/>
    <xf numFmtId="178" fontId="3" fillId="0" borderId="0"/>
    <xf numFmtId="178" fontId="18" fillId="0" borderId="0"/>
    <xf numFmtId="178" fontId="18" fillId="0" borderId="0"/>
    <xf numFmtId="178" fontId="40" fillId="0" borderId="0"/>
    <xf numFmtId="178" fontId="40" fillId="0" borderId="0"/>
    <xf numFmtId="178" fontId="3" fillId="0" borderId="0"/>
    <xf numFmtId="178" fontId="26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2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2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3" fillId="0" borderId="0"/>
    <xf numFmtId="178" fontId="3" fillId="0" borderId="0"/>
    <xf numFmtId="178" fontId="18" fillId="0" borderId="0"/>
    <xf numFmtId="178" fontId="41" fillId="0" borderId="0"/>
    <xf numFmtId="178" fontId="41" fillId="0" borderId="0"/>
    <xf numFmtId="178" fontId="3" fillId="0" borderId="0"/>
    <xf numFmtId="178" fontId="42" fillId="0" borderId="0"/>
    <xf numFmtId="178" fontId="42" fillId="0" borderId="0"/>
    <xf numFmtId="178" fontId="3" fillId="0" borderId="0"/>
    <xf numFmtId="178" fontId="42" fillId="0" borderId="0"/>
    <xf numFmtId="178" fontId="18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2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41" fillId="0" borderId="0"/>
    <xf numFmtId="178" fontId="18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41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>
      <alignment vertical="top"/>
    </xf>
    <xf numFmtId="178" fontId="18" fillId="0" borderId="0"/>
    <xf numFmtId="178" fontId="41" fillId="0" borderId="0">
      <alignment vertical="top"/>
    </xf>
    <xf numFmtId="178" fontId="41" fillId="0" borderId="0">
      <alignment vertical="top"/>
    </xf>
    <xf numFmtId="178" fontId="3" fillId="0" borderId="0"/>
    <xf numFmtId="178" fontId="41" fillId="0" borderId="0"/>
    <xf numFmtId="178" fontId="41" fillId="0" borderId="0"/>
    <xf numFmtId="178" fontId="3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3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2" fillId="0" borderId="0"/>
    <xf numFmtId="178" fontId="18" fillId="0" borderId="0"/>
    <xf numFmtId="178" fontId="2" fillId="0" borderId="0"/>
    <xf numFmtId="178" fontId="2" fillId="0" borderId="0"/>
    <xf numFmtId="178" fontId="41" fillId="0" borderId="0"/>
    <xf numFmtId="178" fontId="18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18" fillId="0" borderId="0"/>
    <xf numFmtId="178" fontId="18" fillId="0" borderId="0"/>
    <xf numFmtId="178" fontId="3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21" fillId="0" borderId="0"/>
    <xf numFmtId="178" fontId="2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18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36" fillId="0" borderId="0"/>
    <xf numFmtId="178" fontId="36" fillId="0" borderId="0"/>
    <xf numFmtId="178" fontId="36" fillId="0" borderId="0"/>
    <xf numFmtId="178" fontId="18" fillId="0" borderId="0"/>
    <xf numFmtId="178" fontId="18" fillId="0" borderId="0"/>
    <xf numFmtId="178" fontId="3" fillId="0" borderId="0"/>
    <xf numFmtId="178" fontId="18" fillId="0" borderId="0"/>
    <xf numFmtId="178" fontId="18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18" fillId="0" borderId="0"/>
    <xf numFmtId="178" fontId="36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2" fillId="9" borderId="19" applyNumberFormat="0" applyFont="0" applyAlignment="0" applyProtection="0"/>
    <xf numFmtId="178" fontId="21" fillId="38" borderId="31" applyNumberFormat="0" applyFont="0" applyAlignment="0" applyProtection="0"/>
    <xf numFmtId="178" fontId="18" fillId="38" borderId="31" applyNumberFormat="0" applyFont="0" applyAlignment="0" applyProtection="0"/>
    <xf numFmtId="178" fontId="26" fillId="38" borderId="31" applyNumberFormat="0" applyFont="0" applyAlignment="0" applyProtection="0"/>
    <xf numFmtId="178" fontId="39" fillId="68" borderId="36" applyNumberFormat="0" applyBorder="0">
      <alignment horizontal="left" vertical="center"/>
    </xf>
    <xf numFmtId="2" fontId="39" fillId="68" borderId="30" applyNumberFormat="0" applyBorder="0">
      <alignment horizontal="left" vertical="center"/>
    </xf>
    <xf numFmtId="2" fontId="56" fillId="64" borderId="37" applyNumberFormat="0" applyBorder="0">
      <alignment horizontal="left" vertical="center"/>
    </xf>
    <xf numFmtId="2" fontId="56" fillId="64" borderId="30" applyNumberFormat="0" applyBorder="0">
      <alignment horizontal="left" vertical="center"/>
    </xf>
    <xf numFmtId="178" fontId="34" fillId="55" borderId="38" applyNumberFormat="0" applyAlignment="0" applyProtection="0"/>
    <xf numFmtId="178" fontId="77" fillId="55" borderId="38" applyNumberFormat="0" applyAlignment="0" applyProtection="0"/>
    <xf numFmtId="178" fontId="34" fillId="55" borderId="38" applyNumberFormat="0" applyAlignment="0" applyProtection="0"/>
    <xf numFmtId="178" fontId="18" fillId="69" borderId="0">
      <alignment horizontal="right" vertical="center"/>
    </xf>
    <xf numFmtId="19" fontId="18" fillId="69" borderId="34" applyNumberFormat="0" applyBorder="0">
      <alignment horizontal="right" vertical="center"/>
    </xf>
    <xf numFmtId="2" fontId="60" fillId="70" borderId="0">
      <alignment horizontal="center" vertical="center"/>
    </xf>
    <xf numFmtId="2" fontId="60" fillId="70" borderId="39">
      <alignment horizontal="left" vertical="center"/>
    </xf>
    <xf numFmtId="178" fontId="61" fillId="71" borderId="40">
      <alignment horizontal="center"/>
    </xf>
    <xf numFmtId="14" fontId="22" fillId="0" borderId="0">
      <alignment horizontal="center" wrapText="1"/>
      <protection locked="0"/>
    </xf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175" fontId="62" fillId="72" borderId="0">
      <alignment horizontal="center" vertical="center"/>
    </xf>
    <xf numFmtId="178" fontId="83" fillId="0" borderId="21"/>
    <xf numFmtId="176" fontId="63" fillId="73" borderId="0">
      <alignment horizontal="center" vertical="center"/>
      <protection locked="0"/>
    </xf>
    <xf numFmtId="178" fontId="18" fillId="0" borderId="0" applyFont="0" applyFill="0" applyBorder="0" applyAlignment="0" applyProtection="0"/>
    <xf numFmtId="178" fontId="21" fillId="0" borderId="0">
      <alignment vertical="top"/>
    </xf>
    <xf numFmtId="2" fontId="64" fillId="74" borderId="36" applyNumberFormat="0" applyFill="0" applyBorder="0" applyAlignment="0">
      <alignment horizontal="center"/>
      <protection locked="0"/>
    </xf>
    <xf numFmtId="2" fontId="84" fillId="0" borderId="21"/>
    <xf numFmtId="170" fontId="84" fillId="0" borderId="21"/>
    <xf numFmtId="2" fontId="85" fillId="75" borderId="21"/>
    <xf numFmtId="170" fontId="85" fillId="75" borderId="21"/>
    <xf numFmtId="2" fontId="18" fillId="76" borderId="30" applyBorder="0">
      <alignment horizontal="right" vertical="center"/>
    </xf>
    <xf numFmtId="2" fontId="18" fillId="76" borderId="0">
      <alignment horizontal="right" vertical="center"/>
    </xf>
    <xf numFmtId="2" fontId="56" fillId="77" borderId="40">
      <alignment horizontal="center" vertical="center"/>
    </xf>
    <xf numFmtId="2" fontId="56" fillId="77" borderId="0" applyNumberFormat="0" applyBorder="0">
      <alignment horizontal="left" vertical="center"/>
    </xf>
    <xf numFmtId="2" fontId="56" fillId="77" borderId="40">
      <alignment horizontal="center" vertical="center"/>
    </xf>
    <xf numFmtId="2" fontId="86" fillId="78" borderId="21"/>
    <xf numFmtId="170" fontId="86" fillId="78" borderId="21"/>
    <xf numFmtId="2" fontId="86" fillId="79" borderId="21"/>
    <xf numFmtId="170" fontId="86" fillId="79" borderId="21"/>
    <xf numFmtId="2" fontId="85" fillId="53" borderId="21"/>
    <xf numFmtId="170" fontId="85" fillId="53" borderId="21"/>
    <xf numFmtId="178" fontId="86" fillId="80" borderId="21"/>
    <xf numFmtId="2" fontId="86" fillId="81" borderId="21"/>
    <xf numFmtId="170" fontId="86" fillId="81" borderId="21"/>
    <xf numFmtId="178" fontId="87" fillId="82" borderId="21"/>
    <xf numFmtId="178" fontId="89" fillId="0" borderId="0" applyNumberFormat="0" applyFill="0" applyBorder="0" applyAlignment="0" applyProtection="0"/>
    <xf numFmtId="178" fontId="51" fillId="0" borderId="0" applyNumberFormat="0" applyFill="0" applyBorder="0" applyAlignment="0" applyProtection="0"/>
    <xf numFmtId="178" fontId="51" fillId="0" borderId="0" applyNumberFormat="0" applyFill="0" applyBorder="0" applyAlignment="0" applyProtection="0"/>
    <xf numFmtId="178" fontId="35" fillId="0" borderId="41" applyNumberFormat="0" applyFill="0" applyAlignment="0" applyProtection="0"/>
    <xf numFmtId="178" fontId="65" fillId="0" borderId="41" applyNumberFormat="0" applyFill="0" applyAlignment="0" applyProtection="0"/>
    <xf numFmtId="178" fontId="18" fillId="0" borderId="42" applyNumberFormat="0" applyFont="0" applyFill="0" applyAlignment="0" applyProtection="0"/>
    <xf numFmtId="178" fontId="35" fillId="0" borderId="41" applyNumberFormat="0" applyFill="0" applyAlignment="0" applyProtection="0"/>
    <xf numFmtId="178" fontId="33" fillId="0" borderId="0" applyNumberFormat="0" applyFill="0" applyBorder="0" applyAlignment="0" applyProtection="0"/>
    <xf numFmtId="178" fontId="38" fillId="0" borderId="0" applyNumberFormat="0" applyFill="0" applyBorder="0" applyAlignment="0" applyProtection="0"/>
    <xf numFmtId="178" fontId="33" fillId="0" borderId="0" applyNumberFormat="0" applyFill="0" applyBorder="0" applyAlignment="0" applyProtection="0"/>
    <xf numFmtId="178" fontId="92" fillId="0" borderId="0"/>
    <xf numFmtId="165" fontId="9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78" fontId="19" fillId="59" borderId="31" applyNumberFormat="0" applyAlignment="0">
      <protection locked="0"/>
    </xf>
    <xf numFmtId="178" fontId="19" fillId="59" borderId="31" applyNumberFormat="0" applyAlignment="0">
      <protection locked="0"/>
    </xf>
    <xf numFmtId="178" fontId="19" fillId="59" borderId="31" applyNumberFormat="0" applyAlignment="0">
      <protection locked="0"/>
    </xf>
    <xf numFmtId="9" fontId="92" fillId="0" borderId="0" applyFont="0" applyFill="0" applyBorder="0" applyAlignment="0" applyProtection="0"/>
    <xf numFmtId="178" fontId="92" fillId="0" borderId="0"/>
    <xf numFmtId="178" fontId="92" fillId="0" borderId="0"/>
    <xf numFmtId="178" fontId="9" fillId="6" borderId="15" applyNumberFormat="0" applyAlignment="0" applyProtection="0"/>
    <xf numFmtId="178" fontId="2" fillId="9" borderId="19" applyNumberFormat="0" applyFont="0" applyAlignment="0" applyProtection="0"/>
    <xf numFmtId="178" fontId="93" fillId="0" borderId="0"/>
    <xf numFmtId="165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0" fontId="18" fillId="0" borderId="0"/>
    <xf numFmtId="0" fontId="18" fillId="0" borderId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185" fontId="26" fillId="35" borderId="0" applyNumberFormat="0" applyBorder="0" applyAlignment="0" applyProtection="0"/>
    <xf numFmtId="185" fontId="26" fillId="35" borderId="0" applyNumberFormat="0" applyBorder="0" applyAlignment="0" applyProtection="0"/>
    <xf numFmtId="185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185" fontId="26" fillId="35" borderId="0" applyNumberFormat="0" applyBorder="0" applyAlignment="0" applyProtection="0"/>
    <xf numFmtId="185" fontId="26" fillId="35" borderId="0" applyNumberFormat="0" applyBorder="0" applyAlignment="0" applyProtection="0"/>
    <xf numFmtId="185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185" fontId="26" fillId="35" borderId="0" applyNumberFormat="0" applyBorder="0" applyAlignment="0" applyProtection="0"/>
    <xf numFmtId="185" fontId="26" fillId="35" borderId="0" applyNumberFormat="0" applyBorder="0" applyAlignment="0" applyProtection="0"/>
    <xf numFmtId="185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185" fontId="26" fillId="37" borderId="0" applyNumberFormat="0" applyBorder="0" applyAlignment="0" applyProtection="0"/>
    <xf numFmtId="185" fontId="26" fillId="37" borderId="0" applyNumberFormat="0" applyBorder="0" applyAlignment="0" applyProtection="0"/>
    <xf numFmtId="185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185" fontId="26" fillId="37" borderId="0" applyNumberFormat="0" applyBorder="0" applyAlignment="0" applyProtection="0"/>
    <xf numFmtId="185" fontId="26" fillId="37" borderId="0" applyNumberFormat="0" applyBorder="0" applyAlignment="0" applyProtection="0"/>
    <xf numFmtId="185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185" fontId="26" fillId="37" borderId="0" applyNumberFormat="0" applyBorder="0" applyAlignment="0" applyProtection="0"/>
    <xf numFmtId="185" fontId="26" fillId="37" borderId="0" applyNumberFormat="0" applyBorder="0" applyAlignment="0" applyProtection="0"/>
    <xf numFmtId="185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185" fontId="26" fillId="39" borderId="0" applyNumberFormat="0" applyBorder="0" applyAlignment="0" applyProtection="0"/>
    <xf numFmtId="185" fontId="26" fillId="39" borderId="0" applyNumberFormat="0" applyBorder="0" applyAlignment="0" applyProtection="0"/>
    <xf numFmtId="185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185" fontId="26" fillId="39" borderId="0" applyNumberFormat="0" applyBorder="0" applyAlignment="0" applyProtection="0"/>
    <xf numFmtId="185" fontId="26" fillId="39" borderId="0" applyNumberFormat="0" applyBorder="0" applyAlignment="0" applyProtection="0"/>
    <xf numFmtId="185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185" fontId="26" fillId="39" borderId="0" applyNumberFormat="0" applyBorder="0" applyAlignment="0" applyProtection="0"/>
    <xf numFmtId="185" fontId="26" fillId="39" borderId="0" applyNumberFormat="0" applyBorder="0" applyAlignment="0" applyProtection="0"/>
    <xf numFmtId="185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185" fontId="26" fillId="41" borderId="0" applyNumberFormat="0" applyBorder="0" applyAlignment="0" applyProtection="0"/>
    <xf numFmtId="185" fontId="26" fillId="41" borderId="0" applyNumberFormat="0" applyBorder="0" applyAlignment="0" applyProtection="0"/>
    <xf numFmtId="185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185" fontId="26" fillId="41" borderId="0" applyNumberFormat="0" applyBorder="0" applyAlignment="0" applyProtection="0"/>
    <xf numFmtId="185" fontId="26" fillId="41" borderId="0" applyNumberFormat="0" applyBorder="0" applyAlignment="0" applyProtection="0"/>
    <xf numFmtId="185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185" fontId="26" fillId="41" borderId="0" applyNumberFormat="0" applyBorder="0" applyAlignment="0" applyProtection="0"/>
    <xf numFmtId="185" fontId="26" fillId="41" borderId="0" applyNumberFormat="0" applyBorder="0" applyAlignment="0" applyProtection="0"/>
    <xf numFmtId="185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185" fontId="26" fillId="42" borderId="0" applyNumberFormat="0" applyBorder="0" applyAlignment="0" applyProtection="0"/>
    <xf numFmtId="185" fontId="26" fillId="42" borderId="0" applyNumberFormat="0" applyBorder="0" applyAlignment="0" applyProtection="0"/>
    <xf numFmtId="185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185" fontId="26" fillId="42" borderId="0" applyNumberFormat="0" applyBorder="0" applyAlignment="0" applyProtection="0"/>
    <xf numFmtId="185" fontId="26" fillId="42" borderId="0" applyNumberFormat="0" applyBorder="0" applyAlignment="0" applyProtection="0"/>
    <xf numFmtId="185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185" fontId="26" fillId="42" borderId="0" applyNumberFormat="0" applyBorder="0" applyAlignment="0" applyProtection="0"/>
    <xf numFmtId="185" fontId="26" fillId="42" borderId="0" applyNumberFormat="0" applyBorder="0" applyAlignment="0" applyProtection="0"/>
    <xf numFmtId="185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55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185" fontId="26" fillId="40" borderId="0" applyNumberFormat="0" applyBorder="0" applyAlignment="0" applyProtection="0"/>
    <xf numFmtId="185" fontId="26" fillId="40" borderId="0" applyNumberFormat="0" applyBorder="0" applyAlignment="0" applyProtection="0"/>
    <xf numFmtId="185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185" fontId="26" fillId="40" borderId="0" applyNumberFormat="0" applyBorder="0" applyAlignment="0" applyProtection="0"/>
    <xf numFmtId="185" fontId="26" fillId="40" borderId="0" applyNumberFormat="0" applyBorder="0" applyAlignment="0" applyProtection="0"/>
    <xf numFmtId="185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185" fontId="26" fillId="40" borderId="0" applyNumberFormat="0" applyBorder="0" applyAlignment="0" applyProtection="0"/>
    <xf numFmtId="185" fontId="26" fillId="40" borderId="0" applyNumberFormat="0" applyBorder="0" applyAlignment="0" applyProtection="0"/>
    <xf numFmtId="185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185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185" fontId="26" fillId="35" borderId="0" applyNumberFormat="0" applyBorder="0" applyAlignment="0" applyProtection="0"/>
    <xf numFmtId="0" fontId="26" fillId="35" borderId="0" applyNumberFormat="0" applyBorder="0" applyAlignment="0" applyProtection="0"/>
    <xf numFmtId="185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185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185" fontId="26" fillId="37" borderId="0" applyNumberFormat="0" applyBorder="0" applyAlignment="0" applyProtection="0"/>
    <xf numFmtId="0" fontId="26" fillId="37" borderId="0" applyNumberFormat="0" applyBorder="0" applyAlignment="0" applyProtection="0"/>
    <xf numFmtId="185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185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185" fontId="26" fillId="39" borderId="0" applyNumberFormat="0" applyBorder="0" applyAlignment="0" applyProtection="0"/>
    <xf numFmtId="0" fontId="26" fillId="39" borderId="0" applyNumberFormat="0" applyBorder="0" applyAlignment="0" applyProtection="0"/>
    <xf numFmtId="185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185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185" fontId="26" fillId="41" borderId="0" applyNumberFormat="0" applyBorder="0" applyAlignment="0" applyProtection="0"/>
    <xf numFmtId="0" fontId="26" fillId="41" borderId="0" applyNumberFormat="0" applyBorder="0" applyAlignment="0" applyProtection="0"/>
    <xf numFmtId="185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165" fontId="2" fillId="0" borderId="0" applyFont="0" applyFill="0" applyBorder="0" applyAlignment="0" applyProtection="0"/>
  </cellStyleXfs>
  <cellXfs count="111">
    <xf numFmtId="178" fontId="0" fillId="0" borderId="0" xfId="0"/>
    <xf numFmtId="15" fontId="0" fillId="0" borderId="0" xfId="0" applyNumberFormat="1"/>
    <xf numFmtId="178" fontId="1" fillId="0" borderId="0" xfId="0" applyFont="1" applyAlignment="1">
      <alignment horizontal="right"/>
    </xf>
    <xf numFmtId="178" fontId="0" fillId="0" borderId="0" xfId="0" applyAlignment="1">
      <alignment horizontal="center"/>
    </xf>
    <xf numFmtId="178" fontId="1" fillId="0" borderId="0" xfId="0" applyFont="1" applyAlignment="1">
      <alignment horizontal="center"/>
    </xf>
    <xf numFmtId="164" fontId="0" fillId="0" borderId="0" xfId="0" applyNumberFormat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78" fontId="0" fillId="0" borderId="0" xfId="0" applyAlignment="1">
      <alignment horizontal="right"/>
    </xf>
    <xf numFmtId="10" fontId="0" fillId="0" borderId="0" xfId="1" applyNumberFormat="1" applyFont="1"/>
    <xf numFmtId="178" fontId="1" fillId="2" borderId="10" xfId="0" applyFont="1" applyFill="1" applyBorder="1" applyAlignment="1">
      <alignment horizontal="center"/>
    </xf>
    <xf numFmtId="10" fontId="0" fillId="2" borderId="4" xfId="1" applyNumberFormat="1" applyFont="1" applyFill="1" applyBorder="1"/>
    <xf numFmtId="10" fontId="0" fillId="2" borderId="0" xfId="1" applyNumberFormat="1" applyFont="1" applyFill="1"/>
    <xf numFmtId="10" fontId="0" fillId="2" borderId="5" xfId="1" applyNumberFormat="1" applyFont="1" applyFill="1" applyBorder="1"/>
    <xf numFmtId="10" fontId="0" fillId="2" borderId="6" xfId="1" applyNumberFormat="1" applyFont="1" applyFill="1" applyBorder="1"/>
    <xf numFmtId="10" fontId="0" fillId="2" borderId="7" xfId="1" applyNumberFormat="1" applyFont="1" applyFill="1" applyBorder="1"/>
    <xf numFmtId="10" fontId="0" fillId="2" borderId="8" xfId="1" applyNumberFormat="1" applyFont="1" applyFill="1" applyBorder="1"/>
    <xf numFmtId="10" fontId="0" fillId="2" borderId="43" xfId="1" applyNumberFormat="1" applyFont="1" applyFill="1" applyBorder="1"/>
    <xf numFmtId="10" fontId="0" fillId="2" borderId="44" xfId="1" applyNumberFormat="1" applyFont="1" applyFill="1" applyBorder="1"/>
    <xf numFmtId="178" fontId="1" fillId="0" borderId="0" xfId="0" applyFont="1"/>
    <xf numFmtId="10" fontId="0" fillId="84" borderId="4" xfId="1" applyNumberFormat="1" applyFont="1" applyFill="1" applyBorder="1"/>
    <xf numFmtId="10" fontId="0" fillId="84" borderId="0" xfId="1" applyNumberFormat="1" applyFont="1" applyFill="1"/>
    <xf numFmtId="10" fontId="0" fillId="84" borderId="43" xfId="1" applyNumberFormat="1" applyFont="1" applyFill="1" applyBorder="1"/>
    <xf numFmtId="10" fontId="0" fillId="84" borderId="5" xfId="1" applyNumberFormat="1" applyFont="1" applyFill="1" applyBorder="1"/>
    <xf numFmtId="178" fontId="1" fillId="84" borderId="9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84" borderId="0" xfId="0" applyNumberFormat="1" applyFill="1"/>
    <xf numFmtId="178" fontId="1" fillId="0" borderId="9" xfId="0" applyFont="1" applyBorder="1" applyAlignment="1">
      <alignment horizontal="center"/>
    </xf>
    <xf numFmtId="178" fontId="1" fillId="0" borderId="11" xfId="0" applyFont="1" applyBorder="1" applyAlignment="1">
      <alignment horizontal="center"/>
    </xf>
    <xf numFmtId="178" fontId="91" fillId="0" borderId="0" xfId="0" applyFont="1" applyAlignment="1">
      <alignment vertical="center"/>
    </xf>
    <xf numFmtId="178" fontId="1" fillId="0" borderId="2" xfId="0" applyFont="1" applyBorder="1" applyAlignment="1">
      <alignment horizontal="center"/>
    </xf>
    <xf numFmtId="178" fontId="1" fillId="0" borderId="3" xfId="0" applyFont="1" applyBorder="1" applyAlignment="1">
      <alignment horizontal="center"/>
    </xf>
    <xf numFmtId="178" fontId="1" fillId="0" borderId="10" xfId="0" applyFont="1" applyBorder="1" applyAlignment="1">
      <alignment horizontal="center"/>
    </xf>
    <xf numFmtId="178" fontId="90" fillId="0" borderId="9" xfId="0" applyFont="1" applyBorder="1" applyAlignment="1">
      <alignment horizontal="center"/>
    </xf>
    <xf numFmtId="178" fontId="90" fillId="0" borderId="11" xfId="0" applyFont="1" applyBorder="1" applyAlignment="1">
      <alignment horizontal="center"/>
    </xf>
    <xf numFmtId="164" fontId="0" fillId="0" borderId="4" xfId="0" applyNumberFormat="1" applyBorder="1"/>
    <xf numFmtId="164" fontId="0" fillId="0" borderId="6" xfId="0" applyNumberFormat="1" applyBorder="1"/>
    <xf numFmtId="2" fontId="0" fillId="0" borderId="4" xfId="0" applyNumberFormat="1" applyBorder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9" fontId="0" fillId="0" borderId="46" xfId="1" applyFont="1" applyBorder="1" applyAlignment="1">
      <alignment horizontal="center"/>
    </xf>
    <xf numFmtId="9" fontId="0" fillId="0" borderId="47" xfId="1" applyFont="1" applyBorder="1" applyAlignment="1">
      <alignment horizontal="center"/>
    </xf>
    <xf numFmtId="10" fontId="0" fillId="0" borderId="4" xfId="1" applyNumberFormat="1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8" xfId="1" applyNumberFormat="1" applyFont="1" applyBorder="1"/>
    <xf numFmtId="178" fontId="0" fillId="0" borderId="1" xfId="0" applyBorder="1" applyAlignment="1">
      <alignment horizontal="right"/>
    </xf>
    <xf numFmtId="15" fontId="0" fillId="0" borderId="2" xfId="0" applyNumberFormat="1" applyBorder="1"/>
    <xf numFmtId="10" fontId="0" fillId="0" borderId="3" xfId="1" applyNumberFormat="1" applyFont="1" applyBorder="1"/>
    <xf numFmtId="178" fontId="0" fillId="0" borderId="4" xfId="0" applyBorder="1" applyAlignment="1">
      <alignment horizontal="right"/>
    </xf>
    <xf numFmtId="178" fontId="0" fillId="0" borderId="6" xfId="0" applyBorder="1" applyAlignment="1">
      <alignment horizontal="right"/>
    </xf>
    <xf numFmtId="15" fontId="0" fillId="0" borderId="7" xfId="0" applyNumberFormat="1" applyBorder="1"/>
    <xf numFmtId="178" fontId="0" fillId="0" borderId="48" xfId="0" applyBorder="1" applyAlignment="1">
      <alignment horizontal="center"/>
    </xf>
    <xf numFmtId="10" fontId="0" fillId="0" borderId="43" xfId="1" applyNumberFormat="1" applyFont="1" applyBorder="1"/>
    <xf numFmtId="10" fontId="0" fillId="0" borderId="44" xfId="1" applyNumberFormat="1" applyFont="1" applyBorder="1"/>
    <xf numFmtId="10" fontId="0" fillId="0" borderId="0" xfId="0" applyNumberFormat="1"/>
    <xf numFmtId="178" fontId="0" fillId="86" borderId="0" xfId="0" applyFill="1"/>
    <xf numFmtId="178" fontId="0" fillId="0" borderId="0" xfId="0" quotePrefix="1"/>
    <xf numFmtId="43" fontId="0" fillId="0" borderId="0" xfId="2" applyFont="1"/>
    <xf numFmtId="9" fontId="0" fillId="0" borderId="0" xfId="0" applyNumberFormat="1"/>
    <xf numFmtId="43" fontId="0" fillId="0" borderId="0" xfId="2" applyFont="1" applyAlignment="1">
      <alignment horizontal="center"/>
    </xf>
    <xf numFmtId="9" fontId="0" fillId="0" borderId="0" xfId="1" applyFont="1"/>
    <xf numFmtId="9" fontId="90" fillId="2" borderId="10" xfId="1" applyFont="1" applyFill="1" applyBorder="1" applyAlignment="1">
      <alignment horizontal="center"/>
    </xf>
    <xf numFmtId="9" fontId="90" fillId="2" borderId="9" xfId="1" applyFont="1" applyFill="1" applyBorder="1" applyAlignment="1">
      <alignment horizontal="center"/>
    </xf>
    <xf numFmtId="9" fontId="90" fillId="2" borderId="45" xfId="1" applyFont="1" applyFill="1" applyBorder="1" applyAlignment="1">
      <alignment horizontal="center"/>
    </xf>
    <xf numFmtId="9" fontId="90" fillId="2" borderId="11" xfId="1" applyFont="1" applyFill="1" applyBorder="1" applyAlignment="1">
      <alignment horizontal="center"/>
    </xf>
    <xf numFmtId="9" fontId="90" fillId="84" borderId="10" xfId="1" applyFont="1" applyFill="1" applyBorder="1" applyAlignment="1">
      <alignment horizontal="center"/>
    </xf>
    <xf numFmtId="9" fontId="90" fillId="84" borderId="9" xfId="1" applyFont="1" applyFill="1" applyBorder="1" applyAlignment="1">
      <alignment horizontal="center"/>
    </xf>
    <xf numFmtId="9" fontId="90" fillId="84" borderId="45" xfId="1" applyFont="1" applyFill="1" applyBorder="1" applyAlignment="1">
      <alignment horizontal="center"/>
    </xf>
    <xf numFmtId="9" fontId="90" fillId="84" borderId="11" xfId="1" applyFont="1" applyFill="1" applyBorder="1" applyAlignment="1">
      <alignment horizontal="center"/>
    </xf>
    <xf numFmtId="180" fontId="0" fillId="0" borderId="0" xfId="2" applyNumberFormat="1" applyFont="1"/>
    <xf numFmtId="43" fontId="0" fillId="0" borderId="2" xfId="2" applyFont="1" applyBorder="1"/>
    <xf numFmtId="43" fontId="0" fillId="0" borderId="7" xfId="2" applyFont="1" applyBorder="1"/>
    <xf numFmtId="43" fontId="0" fillId="85" borderId="45" xfId="2" applyFont="1" applyFill="1" applyBorder="1"/>
    <xf numFmtId="179" fontId="0" fillId="0" borderId="0" xfId="1" applyNumberFormat="1" applyFont="1"/>
    <xf numFmtId="0" fontId="0" fillId="0" borderId="0" xfId="0" applyNumberFormat="1"/>
    <xf numFmtId="181" fontId="0" fillId="0" borderId="0" xfId="2" applyNumberFormat="1" applyFont="1"/>
    <xf numFmtId="182" fontId="0" fillId="0" borderId="0" xfId="2" applyNumberFormat="1" applyFont="1" applyAlignment="1">
      <alignment horizontal="center"/>
    </xf>
    <xf numFmtId="183" fontId="0" fillId="0" borderId="0" xfId="2" applyNumberFormat="1" applyFont="1"/>
    <xf numFmtId="182" fontId="0" fillId="0" borderId="0" xfId="2" applyNumberFormat="1" applyFont="1"/>
    <xf numFmtId="184" fontId="0" fillId="0" borderId="0" xfId="1" applyNumberFormat="1" applyFont="1"/>
    <xf numFmtId="9" fontId="90" fillId="86" borderId="10" xfId="1" applyFont="1" applyFill="1" applyBorder="1" applyAlignment="1">
      <alignment horizontal="center"/>
    </xf>
    <xf numFmtId="9" fontId="90" fillId="86" borderId="9" xfId="1" applyFont="1" applyFill="1" applyBorder="1" applyAlignment="1">
      <alignment horizontal="center"/>
    </xf>
    <xf numFmtId="9" fontId="90" fillId="86" borderId="45" xfId="1" applyFont="1" applyFill="1" applyBorder="1" applyAlignment="1">
      <alignment horizontal="center"/>
    </xf>
    <xf numFmtId="9" fontId="90" fillId="86" borderId="11" xfId="1" applyFont="1" applyFill="1" applyBorder="1" applyAlignment="1">
      <alignment horizontal="center"/>
    </xf>
    <xf numFmtId="10" fontId="0" fillId="86" borderId="4" xfId="1" applyNumberFormat="1" applyFont="1" applyFill="1" applyBorder="1"/>
    <xf numFmtId="10" fontId="0" fillId="86" borderId="0" xfId="1" applyNumberFormat="1" applyFont="1" applyFill="1"/>
    <xf numFmtId="10" fontId="0" fillId="86" borderId="43" xfId="1" applyNumberFormat="1" applyFont="1" applyFill="1" applyBorder="1"/>
    <xf numFmtId="10" fontId="0" fillId="86" borderId="5" xfId="1" applyNumberFormat="1" applyFont="1" applyFill="1" applyBorder="1"/>
    <xf numFmtId="10" fontId="14" fillId="0" borderId="5" xfId="1" applyNumberFormat="1" applyFont="1" applyBorder="1"/>
    <xf numFmtId="178" fontId="0" fillId="0" borderId="1" xfId="0" applyBorder="1" applyAlignment="1">
      <alignment horizontal="center"/>
    </xf>
    <xf numFmtId="178" fontId="0" fillId="0" borderId="3" xfId="0" applyBorder="1" applyAlignment="1">
      <alignment horizontal="center"/>
    </xf>
    <xf numFmtId="178" fontId="1" fillId="0" borderId="0" xfId="0" applyFont="1" applyAlignment="1">
      <alignment horizontal="center"/>
    </xf>
    <xf numFmtId="178" fontId="1" fillId="2" borderId="1" xfId="0" applyFont="1" applyFill="1" applyBorder="1" applyAlignment="1">
      <alignment horizontal="center"/>
    </xf>
    <xf numFmtId="178" fontId="1" fillId="2" borderId="2" xfId="0" applyFont="1" applyFill="1" applyBorder="1" applyAlignment="1">
      <alignment horizontal="center"/>
    </xf>
    <xf numFmtId="178" fontId="1" fillId="2" borderId="3" xfId="0" applyFont="1" applyFill="1" applyBorder="1" applyAlignment="1">
      <alignment horizontal="center"/>
    </xf>
    <xf numFmtId="178" fontId="1" fillId="84" borderId="1" xfId="0" applyFont="1" applyFill="1" applyBorder="1" applyAlignment="1">
      <alignment horizontal="center"/>
    </xf>
    <xf numFmtId="178" fontId="1" fillId="84" borderId="2" xfId="0" applyFont="1" applyFill="1" applyBorder="1" applyAlignment="1">
      <alignment horizontal="center"/>
    </xf>
    <xf numFmtId="178" fontId="1" fillId="84" borderId="3" xfId="0" applyFont="1" applyFill="1" applyBorder="1" applyAlignment="1">
      <alignment horizontal="center"/>
    </xf>
    <xf numFmtId="178" fontId="1" fillId="0" borderId="1" xfId="0" applyFont="1" applyBorder="1" applyAlignment="1">
      <alignment horizontal="center"/>
    </xf>
    <xf numFmtId="178" fontId="1" fillId="0" borderId="2" xfId="0" applyFont="1" applyBorder="1" applyAlignment="1">
      <alignment horizontal="center"/>
    </xf>
    <xf numFmtId="178" fontId="1" fillId="86" borderId="1" xfId="0" applyFont="1" applyFill="1" applyBorder="1" applyAlignment="1">
      <alignment horizontal="center"/>
    </xf>
    <xf numFmtId="178" fontId="1" fillId="86" borderId="2" xfId="0" applyFont="1" applyFill="1" applyBorder="1" applyAlignment="1">
      <alignment horizontal="center"/>
    </xf>
    <xf numFmtId="178" fontId="1" fillId="86" borderId="3" xfId="0" applyFont="1" applyFill="1" applyBorder="1" applyAlignment="1">
      <alignment horizontal="center"/>
    </xf>
    <xf numFmtId="178" fontId="1" fillId="0" borderId="6" xfId="0" applyFont="1" applyBorder="1" applyAlignment="1">
      <alignment horizontal="center"/>
    </xf>
    <xf numFmtId="178" fontId="1" fillId="0" borderId="7" xfId="0" applyFont="1" applyBorder="1" applyAlignment="1">
      <alignment horizontal="center"/>
    </xf>
    <xf numFmtId="178" fontId="0" fillId="0" borderId="0" xfId="0" applyAlignment="1">
      <alignment horizontal="center"/>
    </xf>
  </cellXfs>
  <cellStyles count="13355">
    <cellStyle name="_Energy Attrib" xfId="39" xr:uid="{00000000-0005-0000-0000-000000000000}"/>
    <cellStyle name="_i. Net Risk" xfId="40" xr:uid="{00000000-0005-0000-0000-000001000000}"/>
    <cellStyle name="_vi. Funding Summary" xfId="41" xr:uid="{00000000-0005-0000-0000-000002000000}"/>
    <cellStyle name="20% - Accent1" xfId="21" builtinId="30" customBuiltin="1"/>
    <cellStyle name="20% - Accent1 10" xfId="826" xr:uid="{00000000-0005-0000-0000-000000000000}"/>
    <cellStyle name="20% - Accent1 10 2" xfId="827" xr:uid="{00000000-0005-0000-0000-000001000000}"/>
    <cellStyle name="20% - Accent1 10 2 2" xfId="828" xr:uid="{00000000-0005-0000-0000-000002000000}"/>
    <cellStyle name="20% - Accent1 10 2 2 2" xfId="829" xr:uid="{00000000-0005-0000-0000-000003000000}"/>
    <cellStyle name="20% - Accent1 10 2 2_Working Capital Current" xfId="9781" xr:uid="{00000000-0005-0000-0000-000004000000}"/>
    <cellStyle name="20% - Accent1 10 2 3" xfId="830" xr:uid="{00000000-0005-0000-0000-000005000000}"/>
    <cellStyle name="20% - Accent1 10 2 4" xfId="831" xr:uid="{00000000-0005-0000-0000-000006000000}"/>
    <cellStyle name="20% - Accent1 10 2_Working Capital Current" xfId="9782" xr:uid="{00000000-0005-0000-0000-000007000000}"/>
    <cellStyle name="20% - Accent1 10 3" xfId="832" xr:uid="{00000000-0005-0000-0000-000008000000}"/>
    <cellStyle name="20% - Accent1 10 3 2" xfId="833" xr:uid="{00000000-0005-0000-0000-000009000000}"/>
    <cellStyle name="20% - Accent1 10 3_Working Capital Current" xfId="9783" xr:uid="{00000000-0005-0000-0000-00000A000000}"/>
    <cellStyle name="20% - Accent1 10 4" xfId="834" xr:uid="{00000000-0005-0000-0000-00000B000000}"/>
    <cellStyle name="20% - Accent1 10 5" xfId="835" xr:uid="{00000000-0005-0000-0000-00000C000000}"/>
    <cellStyle name="20% - Accent1 10_Not_for_upload_before_M4_correc" xfId="9784" xr:uid="{00000000-0005-0000-0000-00000D000000}"/>
    <cellStyle name="20% - Accent1 100" xfId="836" xr:uid="{00000000-0005-0000-0000-00000E000000}"/>
    <cellStyle name="20% - Accent1 100 2" xfId="837" xr:uid="{00000000-0005-0000-0000-00000F000000}"/>
    <cellStyle name="20% - Accent1 100 2 2" xfId="838" xr:uid="{00000000-0005-0000-0000-000010000000}"/>
    <cellStyle name="20% - Accent1 100 2_Working Capital Current" xfId="9785" xr:uid="{00000000-0005-0000-0000-000011000000}"/>
    <cellStyle name="20% - Accent1 100 3" xfId="839" xr:uid="{00000000-0005-0000-0000-000012000000}"/>
    <cellStyle name="20% - Accent1 100 4" xfId="840" xr:uid="{00000000-0005-0000-0000-000013000000}"/>
    <cellStyle name="20% - Accent1 100_Working Capital Current" xfId="9786" xr:uid="{00000000-0005-0000-0000-000014000000}"/>
    <cellStyle name="20% - Accent1 101" xfId="841" xr:uid="{00000000-0005-0000-0000-000015000000}"/>
    <cellStyle name="20% - Accent1 101 2" xfId="842" xr:uid="{00000000-0005-0000-0000-000016000000}"/>
    <cellStyle name="20% - Accent1 101 3" xfId="843" xr:uid="{00000000-0005-0000-0000-000017000000}"/>
    <cellStyle name="20% - Accent1 101_Working Capital Current" xfId="9787" xr:uid="{00000000-0005-0000-0000-000018000000}"/>
    <cellStyle name="20% - Accent1 102" xfId="844" xr:uid="{00000000-0005-0000-0000-000019000000}"/>
    <cellStyle name="20% - Accent1 102 2" xfId="845" xr:uid="{00000000-0005-0000-0000-00001A000000}"/>
    <cellStyle name="20% - Accent1 102 3" xfId="846" xr:uid="{00000000-0005-0000-0000-00001B000000}"/>
    <cellStyle name="20% - Accent1 102_Working Capital Current" xfId="9788" xr:uid="{00000000-0005-0000-0000-00001C000000}"/>
    <cellStyle name="20% - Accent1 103" xfId="847" xr:uid="{00000000-0005-0000-0000-00001D000000}"/>
    <cellStyle name="20% - Accent1 104" xfId="848" xr:uid="{00000000-0005-0000-0000-00001E000000}"/>
    <cellStyle name="20% - Accent1 105" xfId="9789" xr:uid="{00000000-0005-0000-0000-00001F000000}"/>
    <cellStyle name="20% - Accent1 11" xfId="849" xr:uid="{00000000-0005-0000-0000-000020000000}"/>
    <cellStyle name="20% - Accent1 11 2" xfId="850" xr:uid="{00000000-0005-0000-0000-000021000000}"/>
    <cellStyle name="20% - Accent1 11 2 2" xfId="851" xr:uid="{00000000-0005-0000-0000-000022000000}"/>
    <cellStyle name="20% - Accent1 11 2 2 2" xfId="852" xr:uid="{00000000-0005-0000-0000-000023000000}"/>
    <cellStyle name="20% - Accent1 11 2 2_Working Capital Current" xfId="9790" xr:uid="{00000000-0005-0000-0000-000024000000}"/>
    <cellStyle name="20% - Accent1 11 2 3" xfId="853" xr:uid="{00000000-0005-0000-0000-000025000000}"/>
    <cellStyle name="20% - Accent1 11 2 4" xfId="854" xr:uid="{00000000-0005-0000-0000-000026000000}"/>
    <cellStyle name="20% - Accent1 11 2_Working Capital Current" xfId="9791" xr:uid="{00000000-0005-0000-0000-000027000000}"/>
    <cellStyle name="20% - Accent1 11 3" xfId="855" xr:uid="{00000000-0005-0000-0000-000028000000}"/>
    <cellStyle name="20% - Accent1 11 3 2" xfId="856" xr:uid="{00000000-0005-0000-0000-000029000000}"/>
    <cellStyle name="20% - Accent1 11 3_Working Capital Current" xfId="9792" xr:uid="{00000000-0005-0000-0000-00002A000000}"/>
    <cellStyle name="20% - Accent1 11 4" xfId="857" xr:uid="{00000000-0005-0000-0000-00002B000000}"/>
    <cellStyle name="20% - Accent1 11 5" xfId="858" xr:uid="{00000000-0005-0000-0000-00002C000000}"/>
    <cellStyle name="20% - Accent1 11_Not_for_upload_before_M4_correc" xfId="9793" xr:uid="{00000000-0005-0000-0000-00002D000000}"/>
    <cellStyle name="20% - Accent1 12" xfId="859" xr:uid="{00000000-0005-0000-0000-00002E000000}"/>
    <cellStyle name="20% - Accent1 12 2" xfId="860" xr:uid="{00000000-0005-0000-0000-00002F000000}"/>
    <cellStyle name="20% - Accent1 12 2 2" xfId="861" xr:uid="{00000000-0005-0000-0000-000030000000}"/>
    <cellStyle name="20% - Accent1 12 2 2 2" xfId="862" xr:uid="{00000000-0005-0000-0000-000031000000}"/>
    <cellStyle name="20% - Accent1 12 2 2_Working Capital Current" xfId="9794" xr:uid="{00000000-0005-0000-0000-000032000000}"/>
    <cellStyle name="20% - Accent1 12 2 3" xfId="863" xr:uid="{00000000-0005-0000-0000-000033000000}"/>
    <cellStyle name="20% - Accent1 12 2 4" xfId="864" xr:uid="{00000000-0005-0000-0000-000034000000}"/>
    <cellStyle name="20% - Accent1 12 2_Working Capital Current" xfId="9795" xr:uid="{00000000-0005-0000-0000-000035000000}"/>
    <cellStyle name="20% - Accent1 12 3" xfId="865" xr:uid="{00000000-0005-0000-0000-000036000000}"/>
    <cellStyle name="20% - Accent1 12 3 2" xfId="866" xr:uid="{00000000-0005-0000-0000-000037000000}"/>
    <cellStyle name="20% - Accent1 12 3_Working Capital Current" xfId="9796" xr:uid="{00000000-0005-0000-0000-000038000000}"/>
    <cellStyle name="20% - Accent1 12 4" xfId="867" xr:uid="{00000000-0005-0000-0000-000039000000}"/>
    <cellStyle name="20% - Accent1 12 5" xfId="868" xr:uid="{00000000-0005-0000-0000-00003A000000}"/>
    <cellStyle name="20% - Accent1 12_Not_for_upload_before_M4_correc" xfId="9797" xr:uid="{00000000-0005-0000-0000-00003B000000}"/>
    <cellStyle name="20% - Accent1 13" xfId="869" xr:uid="{00000000-0005-0000-0000-00003C000000}"/>
    <cellStyle name="20% - Accent1 13 2" xfId="870" xr:uid="{00000000-0005-0000-0000-00003D000000}"/>
    <cellStyle name="20% - Accent1 13 2 2" xfId="871" xr:uid="{00000000-0005-0000-0000-00003E000000}"/>
    <cellStyle name="20% - Accent1 13 2 2 2" xfId="872" xr:uid="{00000000-0005-0000-0000-00003F000000}"/>
    <cellStyle name="20% - Accent1 13 2 2_Working Capital Current" xfId="9798" xr:uid="{00000000-0005-0000-0000-000040000000}"/>
    <cellStyle name="20% - Accent1 13 2 3" xfId="873" xr:uid="{00000000-0005-0000-0000-000041000000}"/>
    <cellStyle name="20% - Accent1 13 2 4" xfId="874" xr:uid="{00000000-0005-0000-0000-000042000000}"/>
    <cellStyle name="20% - Accent1 13 2_Working Capital Current" xfId="9799" xr:uid="{00000000-0005-0000-0000-000043000000}"/>
    <cellStyle name="20% - Accent1 13 3" xfId="875" xr:uid="{00000000-0005-0000-0000-000044000000}"/>
    <cellStyle name="20% - Accent1 13 3 2" xfId="876" xr:uid="{00000000-0005-0000-0000-000045000000}"/>
    <cellStyle name="20% - Accent1 13 3_Working Capital Current" xfId="9800" xr:uid="{00000000-0005-0000-0000-000046000000}"/>
    <cellStyle name="20% - Accent1 13 4" xfId="877" xr:uid="{00000000-0005-0000-0000-000047000000}"/>
    <cellStyle name="20% - Accent1 13 5" xfId="878" xr:uid="{00000000-0005-0000-0000-000048000000}"/>
    <cellStyle name="20% - Accent1 13_Not_for_upload_before_M4_correc" xfId="9801" xr:uid="{00000000-0005-0000-0000-000049000000}"/>
    <cellStyle name="20% - Accent1 14" xfId="879" xr:uid="{00000000-0005-0000-0000-00004A000000}"/>
    <cellStyle name="20% - Accent1 14 2" xfId="880" xr:uid="{00000000-0005-0000-0000-00004B000000}"/>
    <cellStyle name="20% - Accent1 14 2 2" xfId="881" xr:uid="{00000000-0005-0000-0000-00004C000000}"/>
    <cellStyle name="20% - Accent1 14 2 2 2" xfId="882" xr:uid="{00000000-0005-0000-0000-00004D000000}"/>
    <cellStyle name="20% - Accent1 14 2 2_Working Capital Current" xfId="9802" xr:uid="{00000000-0005-0000-0000-00004E000000}"/>
    <cellStyle name="20% - Accent1 14 2 3" xfId="883" xr:uid="{00000000-0005-0000-0000-00004F000000}"/>
    <cellStyle name="20% - Accent1 14 2 4" xfId="884" xr:uid="{00000000-0005-0000-0000-000050000000}"/>
    <cellStyle name="20% - Accent1 14 2_Working Capital Current" xfId="9803" xr:uid="{00000000-0005-0000-0000-000051000000}"/>
    <cellStyle name="20% - Accent1 14 3" xfId="885" xr:uid="{00000000-0005-0000-0000-000052000000}"/>
    <cellStyle name="20% - Accent1 14 3 2" xfId="886" xr:uid="{00000000-0005-0000-0000-000053000000}"/>
    <cellStyle name="20% - Accent1 14 3_Working Capital Current" xfId="9804" xr:uid="{00000000-0005-0000-0000-000054000000}"/>
    <cellStyle name="20% - Accent1 14 4" xfId="887" xr:uid="{00000000-0005-0000-0000-000055000000}"/>
    <cellStyle name="20% - Accent1 14 5" xfId="888" xr:uid="{00000000-0005-0000-0000-000056000000}"/>
    <cellStyle name="20% - Accent1 14_Not_for_upload_before_M4_correc" xfId="9805" xr:uid="{00000000-0005-0000-0000-000057000000}"/>
    <cellStyle name="20% - Accent1 15" xfId="889" xr:uid="{00000000-0005-0000-0000-000058000000}"/>
    <cellStyle name="20% - Accent1 15 2" xfId="890" xr:uid="{00000000-0005-0000-0000-000059000000}"/>
    <cellStyle name="20% - Accent1 15 2 2" xfId="891" xr:uid="{00000000-0005-0000-0000-00005A000000}"/>
    <cellStyle name="20% - Accent1 15 2 2 2" xfId="892" xr:uid="{00000000-0005-0000-0000-00005B000000}"/>
    <cellStyle name="20% - Accent1 15 2 2_Working Capital Current" xfId="9806" xr:uid="{00000000-0005-0000-0000-00005C000000}"/>
    <cellStyle name="20% - Accent1 15 2 3" xfId="893" xr:uid="{00000000-0005-0000-0000-00005D000000}"/>
    <cellStyle name="20% - Accent1 15 2 4" xfId="894" xr:uid="{00000000-0005-0000-0000-00005E000000}"/>
    <cellStyle name="20% - Accent1 15 2_Working Capital Current" xfId="9807" xr:uid="{00000000-0005-0000-0000-00005F000000}"/>
    <cellStyle name="20% - Accent1 15 3" xfId="895" xr:uid="{00000000-0005-0000-0000-000060000000}"/>
    <cellStyle name="20% - Accent1 15 3 2" xfId="896" xr:uid="{00000000-0005-0000-0000-000061000000}"/>
    <cellStyle name="20% - Accent1 15 3_Working Capital Current" xfId="9808" xr:uid="{00000000-0005-0000-0000-000062000000}"/>
    <cellStyle name="20% - Accent1 15 4" xfId="897" xr:uid="{00000000-0005-0000-0000-000063000000}"/>
    <cellStyle name="20% - Accent1 15 5" xfId="898" xr:uid="{00000000-0005-0000-0000-000064000000}"/>
    <cellStyle name="20% - Accent1 15_Not_for_upload_before_M4_correc" xfId="9809" xr:uid="{00000000-0005-0000-0000-000065000000}"/>
    <cellStyle name="20% - Accent1 16" xfId="899" xr:uid="{00000000-0005-0000-0000-000066000000}"/>
    <cellStyle name="20% - Accent1 16 2" xfId="900" xr:uid="{00000000-0005-0000-0000-000067000000}"/>
    <cellStyle name="20% - Accent1 16 2 2" xfId="901" xr:uid="{00000000-0005-0000-0000-000068000000}"/>
    <cellStyle name="20% - Accent1 16 2 2 2" xfId="902" xr:uid="{00000000-0005-0000-0000-000069000000}"/>
    <cellStyle name="20% - Accent1 16 2 2_Working Capital Current" xfId="9810" xr:uid="{00000000-0005-0000-0000-00006A000000}"/>
    <cellStyle name="20% - Accent1 16 2 3" xfId="903" xr:uid="{00000000-0005-0000-0000-00006B000000}"/>
    <cellStyle name="20% - Accent1 16 2 4" xfId="904" xr:uid="{00000000-0005-0000-0000-00006C000000}"/>
    <cellStyle name="20% - Accent1 16 2_Working Capital Current" xfId="9811" xr:uid="{00000000-0005-0000-0000-00006D000000}"/>
    <cellStyle name="20% - Accent1 16 3" xfId="905" xr:uid="{00000000-0005-0000-0000-00006E000000}"/>
    <cellStyle name="20% - Accent1 16 3 2" xfId="906" xr:uid="{00000000-0005-0000-0000-00006F000000}"/>
    <cellStyle name="20% - Accent1 16 3_Working Capital Current" xfId="9812" xr:uid="{00000000-0005-0000-0000-000070000000}"/>
    <cellStyle name="20% - Accent1 16 4" xfId="907" xr:uid="{00000000-0005-0000-0000-000071000000}"/>
    <cellStyle name="20% - Accent1 16 5" xfId="908" xr:uid="{00000000-0005-0000-0000-000072000000}"/>
    <cellStyle name="20% - Accent1 16_Not_for_upload_before_M4_correc" xfId="9813" xr:uid="{00000000-0005-0000-0000-000073000000}"/>
    <cellStyle name="20% - Accent1 17" xfId="909" xr:uid="{00000000-0005-0000-0000-000074000000}"/>
    <cellStyle name="20% - Accent1 17 2" xfId="910" xr:uid="{00000000-0005-0000-0000-000075000000}"/>
    <cellStyle name="20% - Accent1 17 2 2" xfId="911" xr:uid="{00000000-0005-0000-0000-000076000000}"/>
    <cellStyle name="20% - Accent1 17 2 2 2" xfId="912" xr:uid="{00000000-0005-0000-0000-000077000000}"/>
    <cellStyle name="20% - Accent1 17 2 2_Working Capital Current" xfId="9814" xr:uid="{00000000-0005-0000-0000-000078000000}"/>
    <cellStyle name="20% - Accent1 17 2 3" xfId="913" xr:uid="{00000000-0005-0000-0000-000079000000}"/>
    <cellStyle name="20% - Accent1 17 2 4" xfId="914" xr:uid="{00000000-0005-0000-0000-00007A000000}"/>
    <cellStyle name="20% - Accent1 17 2_Working Capital Current" xfId="9815" xr:uid="{00000000-0005-0000-0000-00007B000000}"/>
    <cellStyle name="20% - Accent1 17 3" xfId="915" xr:uid="{00000000-0005-0000-0000-00007C000000}"/>
    <cellStyle name="20% - Accent1 17 3 2" xfId="916" xr:uid="{00000000-0005-0000-0000-00007D000000}"/>
    <cellStyle name="20% - Accent1 17 3_Working Capital Current" xfId="9816" xr:uid="{00000000-0005-0000-0000-00007E000000}"/>
    <cellStyle name="20% - Accent1 17 4" xfId="917" xr:uid="{00000000-0005-0000-0000-00007F000000}"/>
    <cellStyle name="20% - Accent1 17 5" xfId="918" xr:uid="{00000000-0005-0000-0000-000080000000}"/>
    <cellStyle name="20% - Accent1 17_Not_for_upload_before_M4_correc" xfId="9817" xr:uid="{00000000-0005-0000-0000-000081000000}"/>
    <cellStyle name="20% - Accent1 18" xfId="919" xr:uid="{00000000-0005-0000-0000-000082000000}"/>
    <cellStyle name="20% - Accent1 18 2" xfId="920" xr:uid="{00000000-0005-0000-0000-000083000000}"/>
    <cellStyle name="20% - Accent1 18 2 2" xfId="921" xr:uid="{00000000-0005-0000-0000-000084000000}"/>
    <cellStyle name="20% - Accent1 18 2 2 2" xfId="922" xr:uid="{00000000-0005-0000-0000-000085000000}"/>
    <cellStyle name="20% - Accent1 18 2 2_Working Capital Current" xfId="9818" xr:uid="{00000000-0005-0000-0000-000086000000}"/>
    <cellStyle name="20% - Accent1 18 2 3" xfId="923" xr:uid="{00000000-0005-0000-0000-000087000000}"/>
    <cellStyle name="20% - Accent1 18 2 4" xfId="924" xr:uid="{00000000-0005-0000-0000-000088000000}"/>
    <cellStyle name="20% - Accent1 18 2_Working Capital Current" xfId="9819" xr:uid="{00000000-0005-0000-0000-000089000000}"/>
    <cellStyle name="20% - Accent1 18 3" xfId="925" xr:uid="{00000000-0005-0000-0000-00008A000000}"/>
    <cellStyle name="20% - Accent1 18 3 2" xfId="926" xr:uid="{00000000-0005-0000-0000-00008B000000}"/>
    <cellStyle name="20% - Accent1 18 3_Working Capital Current" xfId="9820" xr:uid="{00000000-0005-0000-0000-00008C000000}"/>
    <cellStyle name="20% - Accent1 18 4" xfId="927" xr:uid="{00000000-0005-0000-0000-00008D000000}"/>
    <cellStyle name="20% - Accent1 18 5" xfId="928" xr:uid="{00000000-0005-0000-0000-00008E000000}"/>
    <cellStyle name="20% - Accent1 18_Not_for_upload_before_M4_correc" xfId="9821" xr:uid="{00000000-0005-0000-0000-00008F000000}"/>
    <cellStyle name="20% - Accent1 19" xfId="929" xr:uid="{00000000-0005-0000-0000-000090000000}"/>
    <cellStyle name="20% - Accent1 19 2" xfId="930" xr:uid="{00000000-0005-0000-0000-000091000000}"/>
    <cellStyle name="20% - Accent1 19 2 2" xfId="931" xr:uid="{00000000-0005-0000-0000-000092000000}"/>
    <cellStyle name="20% - Accent1 19 2 2 2" xfId="932" xr:uid="{00000000-0005-0000-0000-000093000000}"/>
    <cellStyle name="20% - Accent1 19 2 2_Working Capital Current" xfId="9822" xr:uid="{00000000-0005-0000-0000-000094000000}"/>
    <cellStyle name="20% - Accent1 19 2 3" xfId="933" xr:uid="{00000000-0005-0000-0000-000095000000}"/>
    <cellStyle name="20% - Accent1 19 2 4" xfId="934" xr:uid="{00000000-0005-0000-0000-000096000000}"/>
    <cellStyle name="20% - Accent1 19 2_Working Capital Current" xfId="9823" xr:uid="{00000000-0005-0000-0000-000097000000}"/>
    <cellStyle name="20% - Accent1 19 3" xfId="935" xr:uid="{00000000-0005-0000-0000-000098000000}"/>
    <cellStyle name="20% - Accent1 19 3 2" xfId="936" xr:uid="{00000000-0005-0000-0000-000099000000}"/>
    <cellStyle name="20% - Accent1 19 3_Working Capital Current" xfId="9824" xr:uid="{00000000-0005-0000-0000-00009A000000}"/>
    <cellStyle name="20% - Accent1 19 4" xfId="937" xr:uid="{00000000-0005-0000-0000-00009B000000}"/>
    <cellStyle name="20% - Accent1 19 5" xfId="938" xr:uid="{00000000-0005-0000-0000-00009C000000}"/>
    <cellStyle name="20% - Accent1 19_Not_for_upload_before_M4_correc" xfId="9825" xr:uid="{00000000-0005-0000-0000-00009D000000}"/>
    <cellStyle name="20% - Accent1 2" xfId="42" xr:uid="{00000000-0005-0000-0000-000004000000}"/>
    <cellStyle name="20% - Accent1 2 10" xfId="939" xr:uid="{00000000-0005-0000-0000-00009E000000}"/>
    <cellStyle name="20% - Accent1 2 2" xfId="43" xr:uid="{00000000-0005-0000-0000-000005000000}"/>
    <cellStyle name="20% - Accent1 2 2 2" xfId="941" xr:uid="{00000000-0005-0000-0000-0000A0000000}"/>
    <cellStyle name="20% - Accent1 2 2 2 2" xfId="942" xr:uid="{00000000-0005-0000-0000-0000A1000000}"/>
    <cellStyle name="20% - Accent1 2 2 2 2 2" xfId="943" xr:uid="{00000000-0005-0000-0000-0000A2000000}"/>
    <cellStyle name="20% - Accent1 2 2 2 2_Working Capital Current" xfId="9826" xr:uid="{00000000-0005-0000-0000-0000A3000000}"/>
    <cellStyle name="20% - Accent1 2 2 2 3" xfId="944" xr:uid="{00000000-0005-0000-0000-0000A4000000}"/>
    <cellStyle name="20% - Accent1 2 2 2 4" xfId="945" xr:uid="{00000000-0005-0000-0000-0000A5000000}"/>
    <cellStyle name="20% - Accent1 2 2 2_Working Capital Current" xfId="9827" xr:uid="{00000000-0005-0000-0000-0000A6000000}"/>
    <cellStyle name="20% - Accent1 2 2 3" xfId="946" xr:uid="{00000000-0005-0000-0000-0000A7000000}"/>
    <cellStyle name="20% - Accent1 2 2 3 2" xfId="947" xr:uid="{00000000-0005-0000-0000-0000A8000000}"/>
    <cellStyle name="20% - Accent1 2 2 3_Working Capital Current" xfId="9828" xr:uid="{00000000-0005-0000-0000-0000A9000000}"/>
    <cellStyle name="20% - Accent1 2 2 4" xfId="948" xr:uid="{00000000-0005-0000-0000-0000AA000000}"/>
    <cellStyle name="20% - Accent1 2 2 5" xfId="949" xr:uid="{00000000-0005-0000-0000-0000AB000000}"/>
    <cellStyle name="20% - Accent1 2 2 6" xfId="940" xr:uid="{00000000-0005-0000-0000-00009F000000}"/>
    <cellStyle name="20% - Accent1 2 2_Not_for_upload_before_M4_correc" xfId="9829" xr:uid="{00000000-0005-0000-0000-0000AC000000}"/>
    <cellStyle name="20% - Accent1 2 3" xfId="44" xr:uid="{00000000-0005-0000-0000-000006000000}"/>
    <cellStyle name="20% - Accent1 2 3 2" xfId="45" xr:uid="{00000000-0005-0000-0000-000007000000}"/>
    <cellStyle name="20% - Accent1 2 3 2 2" xfId="952" xr:uid="{00000000-0005-0000-0000-0000AF000000}"/>
    <cellStyle name="20% - Accent1 2 3 2 2 2" xfId="953" xr:uid="{00000000-0005-0000-0000-0000B0000000}"/>
    <cellStyle name="20% - Accent1 2 3 2 2_Working Capital Current" xfId="9830" xr:uid="{00000000-0005-0000-0000-0000B1000000}"/>
    <cellStyle name="20% - Accent1 2 3 2 3" xfId="954" xr:uid="{00000000-0005-0000-0000-0000B2000000}"/>
    <cellStyle name="20% - Accent1 2 3 2 4" xfId="955" xr:uid="{00000000-0005-0000-0000-0000B3000000}"/>
    <cellStyle name="20% - Accent1 2 3 2 5" xfId="951" xr:uid="{00000000-0005-0000-0000-0000AE000000}"/>
    <cellStyle name="20% - Accent1 2 3 2_Working Capital Current" xfId="9831" xr:uid="{00000000-0005-0000-0000-0000B4000000}"/>
    <cellStyle name="20% - Accent1 2 3 3" xfId="46" xr:uid="{00000000-0005-0000-0000-000008000000}"/>
    <cellStyle name="20% - Accent1 2 3 3 2" xfId="957" xr:uid="{00000000-0005-0000-0000-0000B6000000}"/>
    <cellStyle name="20% - Accent1 2 3 3 3" xfId="956" xr:uid="{00000000-0005-0000-0000-0000B5000000}"/>
    <cellStyle name="20% - Accent1 2 3 3_Working Capital Current" xfId="9832" xr:uid="{00000000-0005-0000-0000-0000B7000000}"/>
    <cellStyle name="20% - Accent1 2 3 4" xfId="47" xr:uid="{00000000-0005-0000-0000-000009000000}"/>
    <cellStyle name="20% - Accent1 2 3 4 2" xfId="958" xr:uid="{00000000-0005-0000-0000-0000B8000000}"/>
    <cellStyle name="20% - Accent1 2 3 5" xfId="959" xr:uid="{00000000-0005-0000-0000-0000B9000000}"/>
    <cellStyle name="20% - Accent1 2 3 6" xfId="950" xr:uid="{00000000-0005-0000-0000-0000AD000000}"/>
    <cellStyle name="20% - Accent1 2 3_Not_for_upload_before_M4_correc" xfId="9833" xr:uid="{00000000-0005-0000-0000-0000BA000000}"/>
    <cellStyle name="20% - Accent1 2 4" xfId="960" xr:uid="{00000000-0005-0000-0000-0000BB000000}"/>
    <cellStyle name="20% - Accent1 2 4 2" xfId="961" xr:uid="{00000000-0005-0000-0000-0000BC000000}"/>
    <cellStyle name="20% - Accent1 2 4 2 2" xfId="962" xr:uid="{00000000-0005-0000-0000-0000BD000000}"/>
    <cellStyle name="20% - Accent1 2 4 2 2 2" xfId="963" xr:uid="{00000000-0005-0000-0000-0000BE000000}"/>
    <cellStyle name="20% - Accent1 2 4 2 2_Working Capital Current" xfId="9834" xr:uid="{00000000-0005-0000-0000-0000BF000000}"/>
    <cellStyle name="20% - Accent1 2 4 2 3" xfId="964" xr:uid="{00000000-0005-0000-0000-0000C0000000}"/>
    <cellStyle name="20% - Accent1 2 4 2 4" xfId="965" xr:uid="{00000000-0005-0000-0000-0000C1000000}"/>
    <cellStyle name="20% - Accent1 2 4 2_Working Capital Current" xfId="9835" xr:uid="{00000000-0005-0000-0000-0000C2000000}"/>
    <cellStyle name="20% - Accent1 2 4 3" xfId="966" xr:uid="{00000000-0005-0000-0000-0000C3000000}"/>
    <cellStyle name="20% - Accent1 2 4 3 2" xfId="967" xr:uid="{00000000-0005-0000-0000-0000C4000000}"/>
    <cellStyle name="20% - Accent1 2 4 3_Working Capital Current" xfId="9836" xr:uid="{00000000-0005-0000-0000-0000C5000000}"/>
    <cellStyle name="20% - Accent1 2 4 4" xfId="968" xr:uid="{00000000-0005-0000-0000-0000C6000000}"/>
    <cellStyle name="20% - Accent1 2 4 5" xfId="969" xr:uid="{00000000-0005-0000-0000-0000C7000000}"/>
    <cellStyle name="20% - Accent1 2 4_Not_for_upload_before_M4_correc" xfId="9837" xr:uid="{00000000-0005-0000-0000-0000C8000000}"/>
    <cellStyle name="20% - Accent1 2 5" xfId="970" xr:uid="{00000000-0005-0000-0000-0000C9000000}"/>
    <cellStyle name="20% - Accent1 2 5 2" xfId="971" xr:uid="{00000000-0005-0000-0000-0000CA000000}"/>
    <cellStyle name="20% - Accent1 2 5 2 2" xfId="972" xr:uid="{00000000-0005-0000-0000-0000CB000000}"/>
    <cellStyle name="20% - Accent1 2 5 2_Working Capital Current" xfId="9838" xr:uid="{00000000-0005-0000-0000-0000CC000000}"/>
    <cellStyle name="20% - Accent1 2 5 3" xfId="973" xr:uid="{00000000-0005-0000-0000-0000CD000000}"/>
    <cellStyle name="20% - Accent1 2 6" xfId="974" xr:uid="{00000000-0005-0000-0000-0000CE000000}"/>
    <cellStyle name="20% - Accent1 2 6 2" xfId="975" xr:uid="{00000000-0005-0000-0000-0000CF000000}"/>
    <cellStyle name="20% - Accent1 2 6_Working Capital Current" xfId="9839" xr:uid="{00000000-0005-0000-0000-0000D0000000}"/>
    <cellStyle name="20% - Accent1 2 7" xfId="976" xr:uid="{00000000-0005-0000-0000-0000D1000000}"/>
    <cellStyle name="20% - Accent1 2 7 2" xfId="977" xr:uid="{00000000-0005-0000-0000-0000D2000000}"/>
    <cellStyle name="20% - Accent1 2 7_Working Capital Current" xfId="9840" xr:uid="{00000000-0005-0000-0000-0000D3000000}"/>
    <cellStyle name="20% - Accent1 2 8" xfId="978" xr:uid="{00000000-0005-0000-0000-0000D4000000}"/>
    <cellStyle name="20% - Accent1 2 9" xfId="979" xr:uid="{00000000-0005-0000-0000-0000D5000000}"/>
    <cellStyle name="20% - Accent1 2_Not_for_upload_before_M4_correc" xfId="9841" xr:uid="{00000000-0005-0000-0000-0000D6000000}"/>
    <cellStyle name="20% - Accent1 20" xfId="980" xr:uid="{00000000-0005-0000-0000-0000D7000000}"/>
    <cellStyle name="20% - Accent1 20 2" xfId="981" xr:uid="{00000000-0005-0000-0000-0000D8000000}"/>
    <cellStyle name="20% - Accent1 20 2 2" xfId="982" xr:uid="{00000000-0005-0000-0000-0000D9000000}"/>
    <cellStyle name="20% - Accent1 20 2 2 2" xfId="983" xr:uid="{00000000-0005-0000-0000-0000DA000000}"/>
    <cellStyle name="20% - Accent1 20 2 2_Working Capital Current" xfId="9842" xr:uid="{00000000-0005-0000-0000-0000DB000000}"/>
    <cellStyle name="20% - Accent1 20 2 3" xfId="984" xr:uid="{00000000-0005-0000-0000-0000DC000000}"/>
    <cellStyle name="20% - Accent1 20 2 4" xfId="985" xr:uid="{00000000-0005-0000-0000-0000DD000000}"/>
    <cellStyle name="20% - Accent1 20 2_Working Capital Current" xfId="9843" xr:uid="{00000000-0005-0000-0000-0000DE000000}"/>
    <cellStyle name="20% - Accent1 20 3" xfId="986" xr:uid="{00000000-0005-0000-0000-0000DF000000}"/>
    <cellStyle name="20% - Accent1 20 3 2" xfId="987" xr:uid="{00000000-0005-0000-0000-0000E0000000}"/>
    <cellStyle name="20% - Accent1 20 3_Working Capital Current" xfId="9844" xr:uid="{00000000-0005-0000-0000-0000E1000000}"/>
    <cellStyle name="20% - Accent1 20 4" xfId="988" xr:uid="{00000000-0005-0000-0000-0000E2000000}"/>
    <cellStyle name="20% - Accent1 20 5" xfId="989" xr:uid="{00000000-0005-0000-0000-0000E3000000}"/>
    <cellStyle name="20% - Accent1 20_Not_for_upload_before_M4_correc" xfId="9845" xr:uid="{00000000-0005-0000-0000-0000E4000000}"/>
    <cellStyle name="20% - Accent1 21" xfId="990" xr:uid="{00000000-0005-0000-0000-0000E5000000}"/>
    <cellStyle name="20% - Accent1 21 2" xfId="991" xr:uid="{00000000-0005-0000-0000-0000E6000000}"/>
    <cellStyle name="20% - Accent1 21 2 2" xfId="992" xr:uid="{00000000-0005-0000-0000-0000E7000000}"/>
    <cellStyle name="20% - Accent1 21 2 2 2" xfId="993" xr:uid="{00000000-0005-0000-0000-0000E8000000}"/>
    <cellStyle name="20% - Accent1 21 2 2_Working Capital Current" xfId="9846" xr:uid="{00000000-0005-0000-0000-0000E9000000}"/>
    <cellStyle name="20% - Accent1 21 2 3" xfId="994" xr:uid="{00000000-0005-0000-0000-0000EA000000}"/>
    <cellStyle name="20% - Accent1 21 2 4" xfId="995" xr:uid="{00000000-0005-0000-0000-0000EB000000}"/>
    <cellStyle name="20% - Accent1 21 2_Working Capital Current" xfId="9847" xr:uid="{00000000-0005-0000-0000-0000EC000000}"/>
    <cellStyle name="20% - Accent1 21 3" xfId="996" xr:uid="{00000000-0005-0000-0000-0000ED000000}"/>
    <cellStyle name="20% - Accent1 21 3 2" xfId="997" xr:uid="{00000000-0005-0000-0000-0000EE000000}"/>
    <cellStyle name="20% - Accent1 21 3_Working Capital Current" xfId="9848" xr:uid="{00000000-0005-0000-0000-0000EF000000}"/>
    <cellStyle name="20% - Accent1 21 4" xfId="998" xr:uid="{00000000-0005-0000-0000-0000F0000000}"/>
    <cellStyle name="20% - Accent1 21 5" xfId="999" xr:uid="{00000000-0005-0000-0000-0000F1000000}"/>
    <cellStyle name="20% - Accent1 21_Not_for_upload_before_M4_correc" xfId="9849" xr:uid="{00000000-0005-0000-0000-0000F2000000}"/>
    <cellStyle name="20% - Accent1 22" xfId="1000" xr:uid="{00000000-0005-0000-0000-0000F3000000}"/>
    <cellStyle name="20% - Accent1 22 2" xfId="1001" xr:uid="{00000000-0005-0000-0000-0000F4000000}"/>
    <cellStyle name="20% - Accent1 22 2 2" xfId="1002" xr:uid="{00000000-0005-0000-0000-0000F5000000}"/>
    <cellStyle name="20% - Accent1 22 2 2 2" xfId="1003" xr:uid="{00000000-0005-0000-0000-0000F6000000}"/>
    <cellStyle name="20% - Accent1 22 2 2_Working Capital Current" xfId="9850" xr:uid="{00000000-0005-0000-0000-0000F7000000}"/>
    <cellStyle name="20% - Accent1 22 2 3" xfId="1004" xr:uid="{00000000-0005-0000-0000-0000F8000000}"/>
    <cellStyle name="20% - Accent1 22 2 4" xfId="1005" xr:uid="{00000000-0005-0000-0000-0000F9000000}"/>
    <cellStyle name="20% - Accent1 22 2_Working Capital Current" xfId="9851" xr:uid="{00000000-0005-0000-0000-0000FA000000}"/>
    <cellStyle name="20% - Accent1 22 3" xfId="1006" xr:uid="{00000000-0005-0000-0000-0000FB000000}"/>
    <cellStyle name="20% - Accent1 22 3 2" xfId="1007" xr:uid="{00000000-0005-0000-0000-0000FC000000}"/>
    <cellStyle name="20% - Accent1 22 3_Working Capital Current" xfId="9852" xr:uid="{00000000-0005-0000-0000-0000FD000000}"/>
    <cellStyle name="20% - Accent1 22 4" xfId="1008" xr:uid="{00000000-0005-0000-0000-0000FE000000}"/>
    <cellStyle name="20% - Accent1 22 5" xfId="1009" xr:uid="{00000000-0005-0000-0000-0000FF000000}"/>
    <cellStyle name="20% - Accent1 22_Not_for_upload_before_M4_correc" xfId="9853" xr:uid="{00000000-0005-0000-0000-000000010000}"/>
    <cellStyle name="20% - Accent1 23" xfId="1010" xr:uid="{00000000-0005-0000-0000-000001010000}"/>
    <cellStyle name="20% - Accent1 23 2" xfId="1011" xr:uid="{00000000-0005-0000-0000-000002010000}"/>
    <cellStyle name="20% - Accent1 23 2 2" xfId="1012" xr:uid="{00000000-0005-0000-0000-000003010000}"/>
    <cellStyle name="20% - Accent1 23 2 2 2" xfId="1013" xr:uid="{00000000-0005-0000-0000-000004010000}"/>
    <cellStyle name="20% - Accent1 23 2 2_Working Capital Current" xfId="9854" xr:uid="{00000000-0005-0000-0000-000005010000}"/>
    <cellStyle name="20% - Accent1 23 2 3" xfId="1014" xr:uid="{00000000-0005-0000-0000-000006010000}"/>
    <cellStyle name="20% - Accent1 23 2 4" xfId="1015" xr:uid="{00000000-0005-0000-0000-000007010000}"/>
    <cellStyle name="20% - Accent1 23 2_Working Capital Current" xfId="9855" xr:uid="{00000000-0005-0000-0000-000008010000}"/>
    <cellStyle name="20% - Accent1 23 3" xfId="1016" xr:uid="{00000000-0005-0000-0000-000009010000}"/>
    <cellStyle name="20% - Accent1 23 3 2" xfId="1017" xr:uid="{00000000-0005-0000-0000-00000A010000}"/>
    <cellStyle name="20% - Accent1 23 3_Working Capital Current" xfId="9856" xr:uid="{00000000-0005-0000-0000-00000B010000}"/>
    <cellStyle name="20% - Accent1 23 4" xfId="1018" xr:uid="{00000000-0005-0000-0000-00000C010000}"/>
    <cellStyle name="20% - Accent1 23 5" xfId="1019" xr:uid="{00000000-0005-0000-0000-00000D010000}"/>
    <cellStyle name="20% - Accent1 23_Not_for_upload_before_M4_correc" xfId="9857" xr:uid="{00000000-0005-0000-0000-00000E010000}"/>
    <cellStyle name="20% - Accent1 24" xfId="1020" xr:uid="{00000000-0005-0000-0000-00000F010000}"/>
    <cellStyle name="20% - Accent1 24 2" xfId="1021" xr:uid="{00000000-0005-0000-0000-000010010000}"/>
    <cellStyle name="20% - Accent1 24 2 2" xfId="1022" xr:uid="{00000000-0005-0000-0000-000011010000}"/>
    <cellStyle name="20% - Accent1 24 2 2 2" xfId="1023" xr:uid="{00000000-0005-0000-0000-000012010000}"/>
    <cellStyle name="20% - Accent1 24 2 2_Working Capital Current" xfId="9858" xr:uid="{00000000-0005-0000-0000-000013010000}"/>
    <cellStyle name="20% - Accent1 24 2 3" xfId="1024" xr:uid="{00000000-0005-0000-0000-000014010000}"/>
    <cellStyle name="20% - Accent1 24 2 4" xfId="1025" xr:uid="{00000000-0005-0000-0000-000015010000}"/>
    <cellStyle name="20% - Accent1 24 2_Working Capital Current" xfId="9859" xr:uid="{00000000-0005-0000-0000-000016010000}"/>
    <cellStyle name="20% - Accent1 24 3" xfId="1026" xr:uid="{00000000-0005-0000-0000-000017010000}"/>
    <cellStyle name="20% - Accent1 24 3 2" xfId="1027" xr:uid="{00000000-0005-0000-0000-000018010000}"/>
    <cellStyle name="20% - Accent1 24 3_Working Capital Current" xfId="9860" xr:uid="{00000000-0005-0000-0000-000019010000}"/>
    <cellStyle name="20% - Accent1 24 4" xfId="1028" xr:uid="{00000000-0005-0000-0000-00001A010000}"/>
    <cellStyle name="20% - Accent1 24 5" xfId="1029" xr:uid="{00000000-0005-0000-0000-00001B010000}"/>
    <cellStyle name="20% - Accent1 24_Not_for_upload_before_M4_correc" xfId="9861" xr:uid="{00000000-0005-0000-0000-00001C010000}"/>
    <cellStyle name="20% - Accent1 25" xfId="1030" xr:uid="{00000000-0005-0000-0000-00001D010000}"/>
    <cellStyle name="20% - Accent1 25 2" xfId="1031" xr:uid="{00000000-0005-0000-0000-00001E010000}"/>
    <cellStyle name="20% - Accent1 25 2 2" xfId="1032" xr:uid="{00000000-0005-0000-0000-00001F010000}"/>
    <cellStyle name="20% - Accent1 25 2 2 2" xfId="1033" xr:uid="{00000000-0005-0000-0000-000020010000}"/>
    <cellStyle name="20% - Accent1 25 2 2_Working Capital Current" xfId="9862" xr:uid="{00000000-0005-0000-0000-000021010000}"/>
    <cellStyle name="20% - Accent1 25 2 3" xfId="1034" xr:uid="{00000000-0005-0000-0000-000022010000}"/>
    <cellStyle name="20% - Accent1 25 2 4" xfId="1035" xr:uid="{00000000-0005-0000-0000-000023010000}"/>
    <cellStyle name="20% - Accent1 25 2_Working Capital Current" xfId="9863" xr:uid="{00000000-0005-0000-0000-000024010000}"/>
    <cellStyle name="20% - Accent1 25 3" xfId="1036" xr:uid="{00000000-0005-0000-0000-000025010000}"/>
    <cellStyle name="20% - Accent1 25 3 2" xfId="1037" xr:uid="{00000000-0005-0000-0000-000026010000}"/>
    <cellStyle name="20% - Accent1 25 3_Working Capital Current" xfId="9864" xr:uid="{00000000-0005-0000-0000-000027010000}"/>
    <cellStyle name="20% - Accent1 25 4" xfId="1038" xr:uid="{00000000-0005-0000-0000-000028010000}"/>
    <cellStyle name="20% - Accent1 25 5" xfId="1039" xr:uid="{00000000-0005-0000-0000-000029010000}"/>
    <cellStyle name="20% - Accent1 25_Not_for_upload_before_M4_correc" xfId="9865" xr:uid="{00000000-0005-0000-0000-00002A010000}"/>
    <cellStyle name="20% - Accent1 26" xfId="1040" xr:uid="{00000000-0005-0000-0000-00002B010000}"/>
    <cellStyle name="20% - Accent1 26 2" xfId="1041" xr:uid="{00000000-0005-0000-0000-00002C010000}"/>
    <cellStyle name="20% - Accent1 26 2 2" xfId="1042" xr:uid="{00000000-0005-0000-0000-00002D010000}"/>
    <cellStyle name="20% - Accent1 26 2 3" xfId="1043" xr:uid="{00000000-0005-0000-0000-00002E010000}"/>
    <cellStyle name="20% - Accent1 26 2_Working Capital Current" xfId="9866" xr:uid="{00000000-0005-0000-0000-00002F010000}"/>
    <cellStyle name="20% - Accent1 26 3" xfId="1044" xr:uid="{00000000-0005-0000-0000-000030010000}"/>
    <cellStyle name="20% - Accent1 26 3 2" xfId="1045" xr:uid="{00000000-0005-0000-0000-000031010000}"/>
    <cellStyle name="20% - Accent1 26 3_Working Capital Current" xfId="9867" xr:uid="{00000000-0005-0000-0000-000032010000}"/>
    <cellStyle name="20% - Accent1 26 4" xfId="1046" xr:uid="{00000000-0005-0000-0000-000033010000}"/>
    <cellStyle name="20% - Accent1 26 5" xfId="1047" xr:uid="{00000000-0005-0000-0000-000034010000}"/>
    <cellStyle name="20% - Accent1 26_Not_for_upload_before_M4_correc" xfId="9868" xr:uid="{00000000-0005-0000-0000-000035010000}"/>
    <cellStyle name="20% - Accent1 27" xfId="1048" xr:uid="{00000000-0005-0000-0000-000036010000}"/>
    <cellStyle name="20% - Accent1 27 2" xfId="1049" xr:uid="{00000000-0005-0000-0000-000037010000}"/>
    <cellStyle name="20% - Accent1 27 2 2" xfId="1050" xr:uid="{00000000-0005-0000-0000-000038010000}"/>
    <cellStyle name="20% - Accent1 27 2 3" xfId="1051" xr:uid="{00000000-0005-0000-0000-000039010000}"/>
    <cellStyle name="20% - Accent1 27 2_Working Capital Current" xfId="9869" xr:uid="{00000000-0005-0000-0000-00003A010000}"/>
    <cellStyle name="20% - Accent1 27 3" xfId="1052" xr:uid="{00000000-0005-0000-0000-00003B010000}"/>
    <cellStyle name="20% - Accent1 27 3 2" xfId="1053" xr:uid="{00000000-0005-0000-0000-00003C010000}"/>
    <cellStyle name="20% - Accent1 27 3_Working Capital Current" xfId="9870" xr:uid="{00000000-0005-0000-0000-00003D010000}"/>
    <cellStyle name="20% - Accent1 27 4" xfId="1054" xr:uid="{00000000-0005-0000-0000-00003E010000}"/>
    <cellStyle name="20% - Accent1 27 5" xfId="1055" xr:uid="{00000000-0005-0000-0000-00003F010000}"/>
    <cellStyle name="20% - Accent1 27_Not_for_upload_before_M4_correc" xfId="9871" xr:uid="{00000000-0005-0000-0000-000040010000}"/>
    <cellStyle name="20% - Accent1 28" xfId="1056" xr:uid="{00000000-0005-0000-0000-000041010000}"/>
    <cellStyle name="20% - Accent1 28 2" xfId="1057" xr:uid="{00000000-0005-0000-0000-000042010000}"/>
    <cellStyle name="20% - Accent1 28 2 2" xfId="1058" xr:uid="{00000000-0005-0000-0000-000043010000}"/>
    <cellStyle name="20% - Accent1 28 2 3" xfId="1059" xr:uid="{00000000-0005-0000-0000-000044010000}"/>
    <cellStyle name="20% - Accent1 28 2_Working Capital Current" xfId="9872" xr:uid="{00000000-0005-0000-0000-000045010000}"/>
    <cellStyle name="20% - Accent1 28 3" xfId="1060" xr:uid="{00000000-0005-0000-0000-000046010000}"/>
    <cellStyle name="20% - Accent1 28 3 2" xfId="1061" xr:uid="{00000000-0005-0000-0000-000047010000}"/>
    <cellStyle name="20% - Accent1 28 3_Working Capital Current" xfId="9873" xr:uid="{00000000-0005-0000-0000-000048010000}"/>
    <cellStyle name="20% - Accent1 28 4" xfId="1062" xr:uid="{00000000-0005-0000-0000-000049010000}"/>
    <cellStyle name="20% - Accent1 28 5" xfId="1063" xr:uid="{00000000-0005-0000-0000-00004A010000}"/>
    <cellStyle name="20% - Accent1 28_Not_for_upload_before_M4_correc" xfId="9874" xr:uid="{00000000-0005-0000-0000-00004B010000}"/>
    <cellStyle name="20% - Accent1 29" xfId="1064" xr:uid="{00000000-0005-0000-0000-00004C010000}"/>
    <cellStyle name="20% - Accent1 29 2" xfId="1065" xr:uid="{00000000-0005-0000-0000-00004D010000}"/>
    <cellStyle name="20% - Accent1 29 2 2" xfId="1066" xr:uid="{00000000-0005-0000-0000-00004E010000}"/>
    <cellStyle name="20% - Accent1 29 2_Working Capital Current" xfId="9875" xr:uid="{00000000-0005-0000-0000-00004F010000}"/>
    <cellStyle name="20% - Accent1 29 3" xfId="1067" xr:uid="{00000000-0005-0000-0000-000050010000}"/>
    <cellStyle name="20% - Accent1 29 4" xfId="1068" xr:uid="{00000000-0005-0000-0000-000051010000}"/>
    <cellStyle name="20% - Accent1 29_Not_for_upload_before_M4_correc" xfId="9876" xr:uid="{00000000-0005-0000-0000-000052010000}"/>
    <cellStyle name="20% - Accent1 3" xfId="48" xr:uid="{00000000-0005-0000-0000-00000A000000}"/>
    <cellStyle name="20% - Accent1 3 2" xfId="1070" xr:uid="{00000000-0005-0000-0000-000054010000}"/>
    <cellStyle name="20% - Accent1 3 2 2" xfId="1071" xr:uid="{00000000-0005-0000-0000-000055010000}"/>
    <cellStyle name="20% - Accent1 3 2 2 2" xfId="1072" xr:uid="{00000000-0005-0000-0000-000056010000}"/>
    <cellStyle name="20% - Accent1 3 2 2 2 2" xfId="1073" xr:uid="{00000000-0005-0000-0000-000057010000}"/>
    <cellStyle name="20% - Accent1 3 2 2 2_Working Capital Current" xfId="9877" xr:uid="{00000000-0005-0000-0000-000058010000}"/>
    <cellStyle name="20% - Accent1 3 2 2 3" xfId="1074" xr:uid="{00000000-0005-0000-0000-000059010000}"/>
    <cellStyle name="20% - Accent1 3 2 2 4" xfId="1075" xr:uid="{00000000-0005-0000-0000-00005A010000}"/>
    <cellStyle name="20% - Accent1 3 2 2_Working Capital Current" xfId="9878" xr:uid="{00000000-0005-0000-0000-00005B010000}"/>
    <cellStyle name="20% - Accent1 3 2 3" xfId="1076" xr:uid="{00000000-0005-0000-0000-00005C010000}"/>
    <cellStyle name="20% - Accent1 3 2 3 2" xfId="1077" xr:uid="{00000000-0005-0000-0000-00005D010000}"/>
    <cellStyle name="20% - Accent1 3 2 3_Working Capital Current" xfId="9879" xr:uid="{00000000-0005-0000-0000-00005E010000}"/>
    <cellStyle name="20% - Accent1 3 2 4" xfId="1078" xr:uid="{00000000-0005-0000-0000-00005F010000}"/>
    <cellStyle name="20% - Accent1 3 2 5" xfId="1079" xr:uid="{00000000-0005-0000-0000-000060010000}"/>
    <cellStyle name="20% - Accent1 3 2_Not_for_upload_before_M4_correc" xfId="9880" xr:uid="{00000000-0005-0000-0000-000061010000}"/>
    <cellStyle name="20% - Accent1 3 3" xfId="1080" xr:uid="{00000000-0005-0000-0000-000062010000}"/>
    <cellStyle name="20% - Accent1 3 3 2" xfId="1081" xr:uid="{00000000-0005-0000-0000-000063010000}"/>
    <cellStyle name="20% - Accent1 3 3 2 2" xfId="1082" xr:uid="{00000000-0005-0000-0000-000064010000}"/>
    <cellStyle name="20% - Accent1 3 3 2 2 2" xfId="1083" xr:uid="{00000000-0005-0000-0000-000065010000}"/>
    <cellStyle name="20% - Accent1 3 3 2 2_Working Capital Current" xfId="9881" xr:uid="{00000000-0005-0000-0000-000066010000}"/>
    <cellStyle name="20% - Accent1 3 3 2 3" xfId="1084" xr:uid="{00000000-0005-0000-0000-000067010000}"/>
    <cellStyle name="20% - Accent1 3 3 2 4" xfId="1085" xr:uid="{00000000-0005-0000-0000-000068010000}"/>
    <cellStyle name="20% - Accent1 3 3 2_Working Capital Current" xfId="9882" xr:uid="{00000000-0005-0000-0000-000069010000}"/>
    <cellStyle name="20% - Accent1 3 3 3" xfId="1086" xr:uid="{00000000-0005-0000-0000-00006A010000}"/>
    <cellStyle name="20% - Accent1 3 3 3 2" xfId="1087" xr:uid="{00000000-0005-0000-0000-00006B010000}"/>
    <cellStyle name="20% - Accent1 3 3 3_Working Capital Current" xfId="9883" xr:uid="{00000000-0005-0000-0000-00006C010000}"/>
    <cellStyle name="20% - Accent1 3 3 4" xfId="1088" xr:uid="{00000000-0005-0000-0000-00006D010000}"/>
    <cellStyle name="20% - Accent1 3 3 5" xfId="1089" xr:uid="{00000000-0005-0000-0000-00006E010000}"/>
    <cellStyle name="20% - Accent1 3 3_Not_for_upload_before_M4_correc" xfId="9884" xr:uid="{00000000-0005-0000-0000-00006F010000}"/>
    <cellStyle name="20% - Accent1 3 4" xfId="1090" xr:uid="{00000000-0005-0000-0000-000070010000}"/>
    <cellStyle name="20% - Accent1 3 4 2" xfId="1091" xr:uid="{00000000-0005-0000-0000-000071010000}"/>
    <cellStyle name="20% - Accent1 3 4 2 2" xfId="1092" xr:uid="{00000000-0005-0000-0000-000072010000}"/>
    <cellStyle name="20% - Accent1 3 4 2 2 2" xfId="1093" xr:uid="{00000000-0005-0000-0000-000073010000}"/>
    <cellStyle name="20% - Accent1 3 4 2 2_Working Capital Current" xfId="9885" xr:uid="{00000000-0005-0000-0000-000074010000}"/>
    <cellStyle name="20% - Accent1 3 4 2 3" xfId="1094" xr:uid="{00000000-0005-0000-0000-000075010000}"/>
    <cellStyle name="20% - Accent1 3 4 2 4" xfId="1095" xr:uid="{00000000-0005-0000-0000-000076010000}"/>
    <cellStyle name="20% - Accent1 3 4 2_Working Capital Current" xfId="9886" xr:uid="{00000000-0005-0000-0000-000077010000}"/>
    <cellStyle name="20% - Accent1 3 4 3" xfId="1096" xr:uid="{00000000-0005-0000-0000-000078010000}"/>
    <cellStyle name="20% - Accent1 3 4 3 2" xfId="1097" xr:uid="{00000000-0005-0000-0000-000079010000}"/>
    <cellStyle name="20% - Accent1 3 4 3_Working Capital Current" xfId="9887" xr:uid="{00000000-0005-0000-0000-00007A010000}"/>
    <cellStyle name="20% - Accent1 3 4 4" xfId="1098" xr:uid="{00000000-0005-0000-0000-00007B010000}"/>
    <cellStyle name="20% - Accent1 3 4 5" xfId="1099" xr:uid="{00000000-0005-0000-0000-00007C010000}"/>
    <cellStyle name="20% - Accent1 3 4_Not_for_upload_before_M4_correc" xfId="9888" xr:uid="{00000000-0005-0000-0000-00007D010000}"/>
    <cellStyle name="20% - Accent1 3 5" xfId="1100" xr:uid="{00000000-0005-0000-0000-00007E010000}"/>
    <cellStyle name="20% - Accent1 3 5 2" xfId="1101" xr:uid="{00000000-0005-0000-0000-00007F010000}"/>
    <cellStyle name="20% - Accent1 3 5 2 2" xfId="1102" xr:uid="{00000000-0005-0000-0000-000080010000}"/>
    <cellStyle name="20% - Accent1 3 5 2_Working Capital Current" xfId="9889" xr:uid="{00000000-0005-0000-0000-000081010000}"/>
    <cellStyle name="20% - Accent1 3 5 3" xfId="1103" xr:uid="{00000000-0005-0000-0000-000082010000}"/>
    <cellStyle name="20% - Accent1 3 5 4" xfId="1104" xr:uid="{00000000-0005-0000-0000-000083010000}"/>
    <cellStyle name="20% - Accent1 3 5_Working Capital Current" xfId="9890" xr:uid="{00000000-0005-0000-0000-000084010000}"/>
    <cellStyle name="20% - Accent1 3 6" xfId="1105" xr:uid="{00000000-0005-0000-0000-000085010000}"/>
    <cellStyle name="20% - Accent1 3 6 2" xfId="1106" xr:uid="{00000000-0005-0000-0000-000086010000}"/>
    <cellStyle name="20% - Accent1 3 6_Working Capital Current" xfId="9891" xr:uid="{00000000-0005-0000-0000-000087010000}"/>
    <cellStyle name="20% - Accent1 3 7" xfId="1107" xr:uid="{00000000-0005-0000-0000-000088010000}"/>
    <cellStyle name="20% - Accent1 3 8" xfId="1108" xr:uid="{00000000-0005-0000-0000-000089010000}"/>
    <cellStyle name="20% - Accent1 3 9" xfId="1069" xr:uid="{00000000-0005-0000-0000-000053010000}"/>
    <cellStyle name="20% - Accent1 3_Not_for_upload_before_M4_correc" xfId="9892" xr:uid="{00000000-0005-0000-0000-00008A010000}"/>
    <cellStyle name="20% - Accent1 30" xfId="1109" xr:uid="{00000000-0005-0000-0000-00008B010000}"/>
    <cellStyle name="20% - Accent1 30 2" xfId="1110" xr:uid="{00000000-0005-0000-0000-00008C010000}"/>
    <cellStyle name="20% - Accent1 30 2 2" xfId="1111" xr:uid="{00000000-0005-0000-0000-00008D010000}"/>
    <cellStyle name="20% - Accent1 30 2_Working Capital Current" xfId="9893" xr:uid="{00000000-0005-0000-0000-00008E010000}"/>
    <cellStyle name="20% - Accent1 30 3" xfId="1112" xr:uid="{00000000-0005-0000-0000-00008F010000}"/>
    <cellStyle name="20% - Accent1 30 4" xfId="1113" xr:uid="{00000000-0005-0000-0000-000090010000}"/>
    <cellStyle name="20% - Accent1 30_Working Capital Current" xfId="9894" xr:uid="{00000000-0005-0000-0000-000091010000}"/>
    <cellStyle name="20% - Accent1 31" xfId="1114" xr:uid="{00000000-0005-0000-0000-000092010000}"/>
    <cellStyle name="20% - Accent1 31 2" xfId="1115" xr:uid="{00000000-0005-0000-0000-000093010000}"/>
    <cellStyle name="20% - Accent1 31 2 2" xfId="1116" xr:uid="{00000000-0005-0000-0000-000094010000}"/>
    <cellStyle name="20% - Accent1 31 2_Working Capital Current" xfId="9895" xr:uid="{00000000-0005-0000-0000-000095010000}"/>
    <cellStyle name="20% - Accent1 31 3" xfId="1117" xr:uid="{00000000-0005-0000-0000-000096010000}"/>
    <cellStyle name="20% - Accent1 31 4" xfId="1118" xr:uid="{00000000-0005-0000-0000-000097010000}"/>
    <cellStyle name="20% - Accent1 31_Working Capital Current" xfId="9896" xr:uid="{00000000-0005-0000-0000-000098010000}"/>
    <cellStyle name="20% - Accent1 32" xfId="1119" xr:uid="{00000000-0005-0000-0000-000099010000}"/>
    <cellStyle name="20% - Accent1 32 2" xfId="1120" xr:uid="{00000000-0005-0000-0000-00009A010000}"/>
    <cellStyle name="20% - Accent1 32 2 2" xfId="1121" xr:uid="{00000000-0005-0000-0000-00009B010000}"/>
    <cellStyle name="20% - Accent1 32 2_Working Capital Current" xfId="9897" xr:uid="{00000000-0005-0000-0000-00009C010000}"/>
    <cellStyle name="20% - Accent1 32 3" xfId="1122" xr:uid="{00000000-0005-0000-0000-00009D010000}"/>
    <cellStyle name="20% - Accent1 32 4" xfId="1123" xr:uid="{00000000-0005-0000-0000-00009E010000}"/>
    <cellStyle name="20% - Accent1 32_Working Capital Current" xfId="9898" xr:uid="{00000000-0005-0000-0000-00009F010000}"/>
    <cellStyle name="20% - Accent1 33" xfId="1124" xr:uid="{00000000-0005-0000-0000-0000A0010000}"/>
    <cellStyle name="20% - Accent1 33 2" xfId="1125" xr:uid="{00000000-0005-0000-0000-0000A1010000}"/>
    <cellStyle name="20% - Accent1 33 2 2" xfId="1126" xr:uid="{00000000-0005-0000-0000-0000A2010000}"/>
    <cellStyle name="20% - Accent1 33 2_Working Capital Current" xfId="9899" xr:uid="{00000000-0005-0000-0000-0000A3010000}"/>
    <cellStyle name="20% - Accent1 33 3" xfId="1127" xr:uid="{00000000-0005-0000-0000-0000A4010000}"/>
    <cellStyle name="20% - Accent1 33 4" xfId="1128" xr:uid="{00000000-0005-0000-0000-0000A5010000}"/>
    <cellStyle name="20% - Accent1 33_Working Capital Current" xfId="9900" xr:uid="{00000000-0005-0000-0000-0000A6010000}"/>
    <cellStyle name="20% - Accent1 34" xfId="1129" xr:uid="{00000000-0005-0000-0000-0000A7010000}"/>
    <cellStyle name="20% - Accent1 34 2" xfId="1130" xr:uid="{00000000-0005-0000-0000-0000A8010000}"/>
    <cellStyle name="20% - Accent1 34 2 2" xfId="1131" xr:uid="{00000000-0005-0000-0000-0000A9010000}"/>
    <cellStyle name="20% - Accent1 34 2_Working Capital Current" xfId="9901" xr:uid="{00000000-0005-0000-0000-0000AA010000}"/>
    <cellStyle name="20% - Accent1 34 3" xfId="1132" xr:uid="{00000000-0005-0000-0000-0000AB010000}"/>
    <cellStyle name="20% - Accent1 34 4" xfId="1133" xr:uid="{00000000-0005-0000-0000-0000AC010000}"/>
    <cellStyle name="20% - Accent1 34_Working Capital Current" xfId="9902" xr:uid="{00000000-0005-0000-0000-0000AD010000}"/>
    <cellStyle name="20% - Accent1 35" xfId="1134" xr:uid="{00000000-0005-0000-0000-0000AE010000}"/>
    <cellStyle name="20% - Accent1 35 2" xfId="1135" xr:uid="{00000000-0005-0000-0000-0000AF010000}"/>
    <cellStyle name="20% - Accent1 35 2 2" xfId="1136" xr:uid="{00000000-0005-0000-0000-0000B0010000}"/>
    <cellStyle name="20% - Accent1 35 2_Working Capital Current" xfId="9903" xr:uid="{00000000-0005-0000-0000-0000B1010000}"/>
    <cellStyle name="20% - Accent1 35 3" xfId="1137" xr:uid="{00000000-0005-0000-0000-0000B2010000}"/>
    <cellStyle name="20% - Accent1 35 4" xfId="1138" xr:uid="{00000000-0005-0000-0000-0000B3010000}"/>
    <cellStyle name="20% - Accent1 35_Working Capital Current" xfId="9904" xr:uid="{00000000-0005-0000-0000-0000B4010000}"/>
    <cellStyle name="20% - Accent1 36" xfId="1139" xr:uid="{00000000-0005-0000-0000-0000B5010000}"/>
    <cellStyle name="20% - Accent1 36 2" xfId="1140" xr:uid="{00000000-0005-0000-0000-0000B6010000}"/>
    <cellStyle name="20% - Accent1 36 2 2" xfId="1141" xr:uid="{00000000-0005-0000-0000-0000B7010000}"/>
    <cellStyle name="20% - Accent1 36 2_Working Capital Current" xfId="9905" xr:uid="{00000000-0005-0000-0000-0000B8010000}"/>
    <cellStyle name="20% - Accent1 36 3" xfId="1142" xr:uid="{00000000-0005-0000-0000-0000B9010000}"/>
    <cellStyle name="20% - Accent1 36 4" xfId="1143" xr:uid="{00000000-0005-0000-0000-0000BA010000}"/>
    <cellStyle name="20% - Accent1 36_Working Capital Current" xfId="9906" xr:uid="{00000000-0005-0000-0000-0000BB010000}"/>
    <cellStyle name="20% - Accent1 37" xfId="1144" xr:uid="{00000000-0005-0000-0000-0000BC010000}"/>
    <cellStyle name="20% - Accent1 37 2" xfId="1145" xr:uid="{00000000-0005-0000-0000-0000BD010000}"/>
    <cellStyle name="20% - Accent1 37 2 2" xfId="1146" xr:uid="{00000000-0005-0000-0000-0000BE010000}"/>
    <cellStyle name="20% - Accent1 37 2_Working Capital Current" xfId="9907" xr:uid="{00000000-0005-0000-0000-0000BF010000}"/>
    <cellStyle name="20% - Accent1 37 3" xfId="1147" xr:uid="{00000000-0005-0000-0000-0000C0010000}"/>
    <cellStyle name="20% - Accent1 37 4" xfId="1148" xr:uid="{00000000-0005-0000-0000-0000C1010000}"/>
    <cellStyle name="20% - Accent1 37_Working Capital Current" xfId="9908" xr:uid="{00000000-0005-0000-0000-0000C2010000}"/>
    <cellStyle name="20% - Accent1 38" xfId="1149" xr:uid="{00000000-0005-0000-0000-0000C3010000}"/>
    <cellStyle name="20% - Accent1 38 2" xfId="1150" xr:uid="{00000000-0005-0000-0000-0000C4010000}"/>
    <cellStyle name="20% - Accent1 38 2 2" xfId="1151" xr:uid="{00000000-0005-0000-0000-0000C5010000}"/>
    <cellStyle name="20% - Accent1 38 2_Working Capital Current" xfId="9909" xr:uid="{00000000-0005-0000-0000-0000C6010000}"/>
    <cellStyle name="20% - Accent1 38 3" xfId="1152" xr:uid="{00000000-0005-0000-0000-0000C7010000}"/>
    <cellStyle name="20% - Accent1 38 4" xfId="1153" xr:uid="{00000000-0005-0000-0000-0000C8010000}"/>
    <cellStyle name="20% - Accent1 38_Working Capital Current" xfId="9910" xr:uid="{00000000-0005-0000-0000-0000C9010000}"/>
    <cellStyle name="20% - Accent1 39" xfId="1154" xr:uid="{00000000-0005-0000-0000-0000CA010000}"/>
    <cellStyle name="20% - Accent1 39 2" xfId="1155" xr:uid="{00000000-0005-0000-0000-0000CB010000}"/>
    <cellStyle name="20% - Accent1 39 2 2" xfId="1156" xr:uid="{00000000-0005-0000-0000-0000CC010000}"/>
    <cellStyle name="20% - Accent1 39 2_Working Capital Current" xfId="9911" xr:uid="{00000000-0005-0000-0000-0000CD010000}"/>
    <cellStyle name="20% - Accent1 39 3" xfId="1157" xr:uid="{00000000-0005-0000-0000-0000CE010000}"/>
    <cellStyle name="20% - Accent1 39 4" xfId="1158" xr:uid="{00000000-0005-0000-0000-0000CF010000}"/>
    <cellStyle name="20% - Accent1 39_Working Capital Current" xfId="9912" xr:uid="{00000000-0005-0000-0000-0000D0010000}"/>
    <cellStyle name="20% - Accent1 4" xfId="1159" xr:uid="{00000000-0005-0000-0000-0000D1010000}"/>
    <cellStyle name="20% - Accent1 4 2" xfId="1160" xr:uid="{00000000-0005-0000-0000-0000D2010000}"/>
    <cellStyle name="20% - Accent1 4 2 2" xfId="1161" xr:uid="{00000000-0005-0000-0000-0000D3010000}"/>
    <cellStyle name="20% - Accent1 4 2 2 2" xfId="1162" xr:uid="{00000000-0005-0000-0000-0000D4010000}"/>
    <cellStyle name="20% - Accent1 4 2 2_Working Capital Current" xfId="9913" xr:uid="{00000000-0005-0000-0000-0000D5010000}"/>
    <cellStyle name="20% - Accent1 4 2 3" xfId="1163" xr:uid="{00000000-0005-0000-0000-0000D6010000}"/>
    <cellStyle name="20% - Accent1 4 2 4" xfId="1164" xr:uid="{00000000-0005-0000-0000-0000D7010000}"/>
    <cellStyle name="20% - Accent1 4 2_Working Capital Current" xfId="9914" xr:uid="{00000000-0005-0000-0000-0000D8010000}"/>
    <cellStyle name="20% - Accent1 4 3" xfId="1165" xr:uid="{00000000-0005-0000-0000-0000D9010000}"/>
    <cellStyle name="20% - Accent1 4 3 2" xfId="1166" xr:uid="{00000000-0005-0000-0000-0000DA010000}"/>
    <cellStyle name="20% - Accent1 4 3_Working Capital Current" xfId="9915" xr:uid="{00000000-0005-0000-0000-0000DB010000}"/>
    <cellStyle name="20% - Accent1 4 4" xfId="1167" xr:uid="{00000000-0005-0000-0000-0000DC010000}"/>
    <cellStyle name="20% - Accent1 4 5" xfId="1168" xr:uid="{00000000-0005-0000-0000-0000DD010000}"/>
    <cellStyle name="20% - Accent1 4_Not_for_upload_before_M4_correc" xfId="9916" xr:uid="{00000000-0005-0000-0000-0000DE010000}"/>
    <cellStyle name="20% - Accent1 40" xfId="1169" xr:uid="{00000000-0005-0000-0000-0000DF010000}"/>
    <cellStyle name="20% - Accent1 40 2" xfId="1170" xr:uid="{00000000-0005-0000-0000-0000E0010000}"/>
    <cellStyle name="20% - Accent1 40 2 2" xfId="1171" xr:uid="{00000000-0005-0000-0000-0000E1010000}"/>
    <cellStyle name="20% - Accent1 40 2_Working Capital Current" xfId="9917" xr:uid="{00000000-0005-0000-0000-0000E2010000}"/>
    <cellStyle name="20% - Accent1 40 3" xfId="1172" xr:uid="{00000000-0005-0000-0000-0000E3010000}"/>
    <cellStyle name="20% - Accent1 40 4" xfId="1173" xr:uid="{00000000-0005-0000-0000-0000E4010000}"/>
    <cellStyle name="20% - Accent1 40_Working Capital Current" xfId="9918" xr:uid="{00000000-0005-0000-0000-0000E5010000}"/>
    <cellStyle name="20% - Accent1 41" xfId="1174" xr:uid="{00000000-0005-0000-0000-0000E6010000}"/>
    <cellStyle name="20% - Accent1 41 2" xfId="1175" xr:uid="{00000000-0005-0000-0000-0000E7010000}"/>
    <cellStyle name="20% - Accent1 41 2 2" xfId="1176" xr:uid="{00000000-0005-0000-0000-0000E8010000}"/>
    <cellStyle name="20% - Accent1 41 2_Working Capital Current" xfId="9919" xr:uid="{00000000-0005-0000-0000-0000E9010000}"/>
    <cellStyle name="20% - Accent1 41 3" xfId="1177" xr:uid="{00000000-0005-0000-0000-0000EA010000}"/>
    <cellStyle name="20% - Accent1 41 4" xfId="1178" xr:uid="{00000000-0005-0000-0000-0000EB010000}"/>
    <cellStyle name="20% - Accent1 41_Working Capital Current" xfId="9920" xr:uid="{00000000-0005-0000-0000-0000EC010000}"/>
    <cellStyle name="20% - Accent1 42" xfId="1179" xr:uid="{00000000-0005-0000-0000-0000ED010000}"/>
    <cellStyle name="20% - Accent1 42 2" xfId="1180" xr:uid="{00000000-0005-0000-0000-0000EE010000}"/>
    <cellStyle name="20% - Accent1 42 2 2" xfId="1181" xr:uid="{00000000-0005-0000-0000-0000EF010000}"/>
    <cellStyle name="20% - Accent1 42 2_Working Capital Current" xfId="9921" xr:uid="{00000000-0005-0000-0000-0000F0010000}"/>
    <cellStyle name="20% - Accent1 42 3" xfId="1182" xr:uid="{00000000-0005-0000-0000-0000F1010000}"/>
    <cellStyle name="20% - Accent1 42 4" xfId="1183" xr:uid="{00000000-0005-0000-0000-0000F2010000}"/>
    <cellStyle name="20% - Accent1 42_Working Capital Current" xfId="9922" xr:uid="{00000000-0005-0000-0000-0000F3010000}"/>
    <cellStyle name="20% - Accent1 43" xfId="1184" xr:uid="{00000000-0005-0000-0000-0000F4010000}"/>
    <cellStyle name="20% - Accent1 43 2" xfId="1185" xr:uid="{00000000-0005-0000-0000-0000F5010000}"/>
    <cellStyle name="20% - Accent1 43 2 2" xfId="1186" xr:uid="{00000000-0005-0000-0000-0000F6010000}"/>
    <cellStyle name="20% - Accent1 43 2_Working Capital Current" xfId="9923" xr:uid="{00000000-0005-0000-0000-0000F7010000}"/>
    <cellStyle name="20% - Accent1 43 3" xfId="1187" xr:uid="{00000000-0005-0000-0000-0000F8010000}"/>
    <cellStyle name="20% - Accent1 43 4" xfId="1188" xr:uid="{00000000-0005-0000-0000-0000F9010000}"/>
    <cellStyle name="20% - Accent1 43_Working Capital Current" xfId="9924" xr:uid="{00000000-0005-0000-0000-0000FA010000}"/>
    <cellStyle name="20% - Accent1 44" xfId="1189" xr:uid="{00000000-0005-0000-0000-0000FB010000}"/>
    <cellStyle name="20% - Accent1 44 2" xfId="1190" xr:uid="{00000000-0005-0000-0000-0000FC010000}"/>
    <cellStyle name="20% - Accent1 44 2 2" xfId="1191" xr:uid="{00000000-0005-0000-0000-0000FD010000}"/>
    <cellStyle name="20% - Accent1 44 2_Working Capital Current" xfId="9925" xr:uid="{00000000-0005-0000-0000-0000FE010000}"/>
    <cellStyle name="20% - Accent1 44 3" xfId="1192" xr:uid="{00000000-0005-0000-0000-0000FF010000}"/>
    <cellStyle name="20% - Accent1 44 4" xfId="1193" xr:uid="{00000000-0005-0000-0000-000000020000}"/>
    <cellStyle name="20% - Accent1 44_Working Capital Current" xfId="9926" xr:uid="{00000000-0005-0000-0000-000001020000}"/>
    <cellStyle name="20% - Accent1 45" xfId="1194" xr:uid="{00000000-0005-0000-0000-000002020000}"/>
    <cellStyle name="20% - Accent1 45 2" xfId="1195" xr:uid="{00000000-0005-0000-0000-000003020000}"/>
    <cellStyle name="20% - Accent1 45 2 2" xfId="1196" xr:uid="{00000000-0005-0000-0000-000004020000}"/>
    <cellStyle name="20% - Accent1 45 2_Working Capital Current" xfId="9927" xr:uid="{00000000-0005-0000-0000-000005020000}"/>
    <cellStyle name="20% - Accent1 45 3" xfId="1197" xr:uid="{00000000-0005-0000-0000-000006020000}"/>
    <cellStyle name="20% - Accent1 45 4" xfId="1198" xr:uid="{00000000-0005-0000-0000-000007020000}"/>
    <cellStyle name="20% - Accent1 45_Working Capital Current" xfId="9928" xr:uid="{00000000-0005-0000-0000-000008020000}"/>
    <cellStyle name="20% - Accent1 46" xfId="1199" xr:uid="{00000000-0005-0000-0000-000009020000}"/>
    <cellStyle name="20% - Accent1 46 2" xfId="1200" xr:uid="{00000000-0005-0000-0000-00000A020000}"/>
    <cellStyle name="20% - Accent1 46 2 2" xfId="1201" xr:uid="{00000000-0005-0000-0000-00000B020000}"/>
    <cellStyle name="20% - Accent1 46 2_Working Capital Current" xfId="9929" xr:uid="{00000000-0005-0000-0000-00000C020000}"/>
    <cellStyle name="20% - Accent1 46 3" xfId="1202" xr:uid="{00000000-0005-0000-0000-00000D020000}"/>
    <cellStyle name="20% - Accent1 46 4" xfId="1203" xr:uid="{00000000-0005-0000-0000-00000E020000}"/>
    <cellStyle name="20% - Accent1 46_Working Capital Current" xfId="9930" xr:uid="{00000000-0005-0000-0000-00000F020000}"/>
    <cellStyle name="20% - Accent1 47" xfId="1204" xr:uid="{00000000-0005-0000-0000-000010020000}"/>
    <cellStyle name="20% - Accent1 47 2" xfId="1205" xr:uid="{00000000-0005-0000-0000-000011020000}"/>
    <cellStyle name="20% - Accent1 47 2 2" xfId="1206" xr:uid="{00000000-0005-0000-0000-000012020000}"/>
    <cellStyle name="20% - Accent1 47 2_Working Capital Current" xfId="9931" xr:uid="{00000000-0005-0000-0000-000013020000}"/>
    <cellStyle name="20% - Accent1 47 3" xfId="1207" xr:uid="{00000000-0005-0000-0000-000014020000}"/>
    <cellStyle name="20% - Accent1 47 4" xfId="1208" xr:uid="{00000000-0005-0000-0000-000015020000}"/>
    <cellStyle name="20% - Accent1 47_Working Capital Current" xfId="9932" xr:uid="{00000000-0005-0000-0000-000016020000}"/>
    <cellStyle name="20% - Accent1 48" xfId="1209" xr:uid="{00000000-0005-0000-0000-000017020000}"/>
    <cellStyle name="20% - Accent1 48 2" xfId="1210" xr:uid="{00000000-0005-0000-0000-000018020000}"/>
    <cellStyle name="20% - Accent1 48 2 2" xfId="1211" xr:uid="{00000000-0005-0000-0000-000019020000}"/>
    <cellStyle name="20% - Accent1 48 2_Working Capital Current" xfId="9933" xr:uid="{00000000-0005-0000-0000-00001A020000}"/>
    <cellStyle name="20% - Accent1 48 3" xfId="1212" xr:uid="{00000000-0005-0000-0000-00001B020000}"/>
    <cellStyle name="20% - Accent1 48 4" xfId="1213" xr:uid="{00000000-0005-0000-0000-00001C020000}"/>
    <cellStyle name="20% - Accent1 48_Working Capital Current" xfId="9934" xr:uid="{00000000-0005-0000-0000-00001D020000}"/>
    <cellStyle name="20% - Accent1 49" xfId="1214" xr:uid="{00000000-0005-0000-0000-00001E020000}"/>
    <cellStyle name="20% - Accent1 49 2" xfId="1215" xr:uid="{00000000-0005-0000-0000-00001F020000}"/>
    <cellStyle name="20% - Accent1 49 2 2" xfId="1216" xr:uid="{00000000-0005-0000-0000-000020020000}"/>
    <cellStyle name="20% - Accent1 49 2_Working Capital Current" xfId="9935" xr:uid="{00000000-0005-0000-0000-000021020000}"/>
    <cellStyle name="20% - Accent1 49 3" xfId="1217" xr:uid="{00000000-0005-0000-0000-000022020000}"/>
    <cellStyle name="20% - Accent1 49 4" xfId="1218" xr:uid="{00000000-0005-0000-0000-000023020000}"/>
    <cellStyle name="20% - Accent1 49_Working Capital Current" xfId="9936" xr:uid="{00000000-0005-0000-0000-000024020000}"/>
    <cellStyle name="20% - Accent1 5" xfId="1219" xr:uid="{00000000-0005-0000-0000-000025020000}"/>
    <cellStyle name="20% - Accent1 5 2" xfId="1220" xr:uid="{00000000-0005-0000-0000-000026020000}"/>
    <cellStyle name="20% - Accent1 5 2 2" xfId="1221" xr:uid="{00000000-0005-0000-0000-000027020000}"/>
    <cellStyle name="20% - Accent1 5 2 2 2" xfId="1222" xr:uid="{00000000-0005-0000-0000-000028020000}"/>
    <cellStyle name="20% - Accent1 5 2 2_Working Capital Current" xfId="9937" xr:uid="{00000000-0005-0000-0000-000029020000}"/>
    <cellStyle name="20% - Accent1 5 2 3" xfId="1223" xr:uid="{00000000-0005-0000-0000-00002A020000}"/>
    <cellStyle name="20% - Accent1 5 2 4" xfId="1224" xr:uid="{00000000-0005-0000-0000-00002B020000}"/>
    <cellStyle name="20% - Accent1 5 2_Working Capital Current" xfId="9938" xr:uid="{00000000-0005-0000-0000-00002C020000}"/>
    <cellStyle name="20% - Accent1 5 3" xfId="1225" xr:uid="{00000000-0005-0000-0000-00002D020000}"/>
    <cellStyle name="20% - Accent1 5 3 2" xfId="1226" xr:uid="{00000000-0005-0000-0000-00002E020000}"/>
    <cellStyle name="20% - Accent1 5 3_Working Capital Current" xfId="9939" xr:uid="{00000000-0005-0000-0000-00002F020000}"/>
    <cellStyle name="20% - Accent1 5 4" xfId="1227" xr:uid="{00000000-0005-0000-0000-000030020000}"/>
    <cellStyle name="20% - Accent1 5 5" xfId="1228" xr:uid="{00000000-0005-0000-0000-000031020000}"/>
    <cellStyle name="20% - Accent1 5_Not_for_upload_before_M4_correc" xfId="9940" xr:uid="{00000000-0005-0000-0000-000032020000}"/>
    <cellStyle name="20% - Accent1 50" xfId="1229" xr:uid="{00000000-0005-0000-0000-000033020000}"/>
    <cellStyle name="20% - Accent1 50 2" xfId="1230" xr:uid="{00000000-0005-0000-0000-000034020000}"/>
    <cellStyle name="20% - Accent1 50 2 2" xfId="1231" xr:uid="{00000000-0005-0000-0000-000035020000}"/>
    <cellStyle name="20% - Accent1 50 2_Working Capital Current" xfId="9941" xr:uid="{00000000-0005-0000-0000-000036020000}"/>
    <cellStyle name="20% - Accent1 50 3" xfId="1232" xr:uid="{00000000-0005-0000-0000-000037020000}"/>
    <cellStyle name="20% - Accent1 50 4" xfId="1233" xr:uid="{00000000-0005-0000-0000-000038020000}"/>
    <cellStyle name="20% - Accent1 50_Working Capital Current" xfId="9942" xr:uid="{00000000-0005-0000-0000-000039020000}"/>
    <cellStyle name="20% - Accent1 51" xfId="1234" xr:uid="{00000000-0005-0000-0000-00003A020000}"/>
    <cellStyle name="20% - Accent1 51 2" xfId="1235" xr:uid="{00000000-0005-0000-0000-00003B020000}"/>
    <cellStyle name="20% - Accent1 51 2 2" xfId="1236" xr:uid="{00000000-0005-0000-0000-00003C020000}"/>
    <cellStyle name="20% - Accent1 51 2_Working Capital Current" xfId="9943" xr:uid="{00000000-0005-0000-0000-00003D020000}"/>
    <cellStyle name="20% - Accent1 51 3" xfId="1237" xr:uid="{00000000-0005-0000-0000-00003E020000}"/>
    <cellStyle name="20% - Accent1 51 4" xfId="1238" xr:uid="{00000000-0005-0000-0000-00003F020000}"/>
    <cellStyle name="20% - Accent1 51_Working Capital Current" xfId="9944" xr:uid="{00000000-0005-0000-0000-000040020000}"/>
    <cellStyle name="20% - Accent1 52" xfId="1239" xr:uid="{00000000-0005-0000-0000-000041020000}"/>
    <cellStyle name="20% - Accent1 52 2" xfId="1240" xr:uid="{00000000-0005-0000-0000-000042020000}"/>
    <cellStyle name="20% - Accent1 52 2 2" xfId="1241" xr:uid="{00000000-0005-0000-0000-000043020000}"/>
    <cellStyle name="20% - Accent1 52 2_Working Capital Current" xfId="9945" xr:uid="{00000000-0005-0000-0000-000044020000}"/>
    <cellStyle name="20% - Accent1 52 3" xfId="1242" xr:uid="{00000000-0005-0000-0000-000045020000}"/>
    <cellStyle name="20% - Accent1 52 4" xfId="1243" xr:uid="{00000000-0005-0000-0000-000046020000}"/>
    <cellStyle name="20% - Accent1 52_Working Capital Current" xfId="9946" xr:uid="{00000000-0005-0000-0000-000047020000}"/>
    <cellStyle name="20% - Accent1 53" xfId="1244" xr:uid="{00000000-0005-0000-0000-000048020000}"/>
    <cellStyle name="20% - Accent1 53 2" xfId="1245" xr:uid="{00000000-0005-0000-0000-000049020000}"/>
    <cellStyle name="20% - Accent1 53 2 2" xfId="1246" xr:uid="{00000000-0005-0000-0000-00004A020000}"/>
    <cellStyle name="20% - Accent1 53 2_Working Capital Current" xfId="9947" xr:uid="{00000000-0005-0000-0000-00004B020000}"/>
    <cellStyle name="20% - Accent1 53 3" xfId="1247" xr:uid="{00000000-0005-0000-0000-00004C020000}"/>
    <cellStyle name="20% - Accent1 53 4" xfId="1248" xr:uid="{00000000-0005-0000-0000-00004D020000}"/>
    <cellStyle name="20% - Accent1 53_Working Capital Current" xfId="9948" xr:uid="{00000000-0005-0000-0000-00004E020000}"/>
    <cellStyle name="20% - Accent1 54" xfId="1249" xr:uid="{00000000-0005-0000-0000-00004F020000}"/>
    <cellStyle name="20% - Accent1 54 2" xfId="1250" xr:uid="{00000000-0005-0000-0000-000050020000}"/>
    <cellStyle name="20% - Accent1 54 2 2" xfId="1251" xr:uid="{00000000-0005-0000-0000-000051020000}"/>
    <cellStyle name="20% - Accent1 54 2_Working Capital Current" xfId="9949" xr:uid="{00000000-0005-0000-0000-000052020000}"/>
    <cellStyle name="20% - Accent1 54 3" xfId="1252" xr:uid="{00000000-0005-0000-0000-000053020000}"/>
    <cellStyle name="20% - Accent1 54 4" xfId="1253" xr:uid="{00000000-0005-0000-0000-000054020000}"/>
    <cellStyle name="20% - Accent1 54_Working Capital Current" xfId="9950" xr:uid="{00000000-0005-0000-0000-000055020000}"/>
    <cellStyle name="20% - Accent1 55" xfId="1254" xr:uid="{00000000-0005-0000-0000-000056020000}"/>
    <cellStyle name="20% - Accent1 55 2" xfId="1255" xr:uid="{00000000-0005-0000-0000-000057020000}"/>
    <cellStyle name="20% - Accent1 55 2 2" xfId="1256" xr:uid="{00000000-0005-0000-0000-000058020000}"/>
    <cellStyle name="20% - Accent1 55 2_Working Capital Current" xfId="9951" xr:uid="{00000000-0005-0000-0000-000059020000}"/>
    <cellStyle name="20% - Accent1 55 3" xfId="1257" xr:uid="{00000000-0005-0000-0000-00005A020000}"/>
    <cellStyle name="20% - Accent1 55 4" xfId="1258" xr:uid="{00000000-0005-0000-0000-00005B020000}"/>
    <cellStyle name="20% - Accent1 55_Working Capital Current" xfId="9952" xr:uid="{00000000-0005-0000-0000-00005C020000}"/>
    <cellStyle name="20% - Accent1 56" xfId="1259" xr:uid="{00000000-0005-0000-0000-00005D020000}"/>
    <cellStyle name="20% - Accent1 56 2" xfId="1260" xr:uid="{00000000-0005-0000-0000-00005E020000}"/>
    <cellStyle name="20% - Accent1 56 2 2" xfId="1261" xr:uid="{00000000-0005-0000-0000-00005F020000}"/>
    <cellStyle name="20% - Accent1 56 2_Working Capital Current" xfId="9953" xr:uid="{00000000-0005-0000-0000-000060020000}"/>
    <cellStyle name="20% - Accent1 56 3" xfId="1262" xr:uid="{00000000-0005-0000-0000-000061020000}"/>
    <cellStyle name="20% - Accent1 56 4" xfId="1263" xr:uid="{00000000-0005-0000-0000-000062020000}"/>
    <cellStyle name="20% - Accent1 56_Working Capital Current" xfId="9954" xr:uid="{00000000-0005-0000-0000-000063020000}"/>
    <cellStyle name="20% - Accent1 57" xfId="1264" xr:uid="{00000000-0005-0000-0000-000064020000}"/>
    <cellStyle name="20% - Accent1 57 2" xfId="1265" xr:uid="{00000000-0005-0000-0000-000065020000}"/>
    <cellStyle name="20% - Accent1 57 2 2" xfId="1266" xr:uid="{00000000-0005-0000-0000-000066020000}"/>
    <cellStyle name="20% - Accent1 57 2_Working Capital Current" xfId="9955" xr:uid="{00000000-0005-0000-0000-000067020000}"/>
    <cellStyle name="20% - Accent1 57 3" xfId="1267" xr:uid="{00000000-0005-0000-0000-000068020000}"/>
    <cellStyle name="20% - Accent1 57 4" xfId="1268" xr:uid="{00000000-0005-0000-0000-000069020000}"/>
    <cellStyle name="20% - Accent1 57_Working Capital Current" xfId="9956" xr:uid="{00000000-0005-0000-0000-00006A020000}"/>
    <cellStyle name="20% - Accent1 58" xfId="1269" xr:uid="{00000000-0005-0000-0000-00006B020000}"/>
    <cellStyle name="20% - Accent1 58 2" xfId="1270" xr:uid="{00000000-0005-0000-0000-00006C020000}"/>
    <cellStyle name="20% - Accent1 58 2 2" xfId="1271" xr:uid="{00000000-0005-0000-0000-00006D020000}"/>
    <cellStyle name="20% - Accent1 58 2_Working Capital Current" xfId="9957" xr:uid="{00000000-0005-0000-0000-00006E020000}"/>
    <cellStyle name="20% - Accent1 58 3" xfId="1272" xr:uid="{00000000-0005-0000-0000-00006F020000}"/>
    <cellStyle name="20% - Accent1 58 4" xfId="1273" xr:uid="{00000000-0005-0000-0000-000070020000}"/>
    <cellStyle name="20% - Accent1 58_Working Capital Current" xfId="9958" xr:uid="{00000000-0005-0000-0000-000071020000}"/>
    <cellStyle name="20% - Accent1 59" xfId="1274" xr:uid="{00000000-0005-0000-0000-000072020000}"/>
    <cellStyle name="20% - Accent1 59 2" xfId="1275" xr:uid="{00000000-0005-0000-0000-000073020000}"/>
    <cellStyle name="20% - Accent1 59 2 2" xfId="1276" xr:uid="{00000000-0005-0000-0000-000074020000}"/>
    <cellStyle name="20% - Accent1 59 2_Working Capital Current" xfId="9959" xr:uid="{00000000-0005-0000-0000-000075020000}"/>
    <cellStyle name="20% - Accent1 59 3" xfId="1277" xr:uid="{00000000-0005-0000-0000-000076020000}"/>
    <cellStyle name="20% - Accent1 59 4" xfId="1278" xr:uid="{00000000-0005-0000-0000-000077020000}"/>
    <cellStyle name="20% - Accent1 59_Working Capital Current" xfId="9960" xr:uid="{00000000-0005-0000-0000-000078020000}"/>
    <cellStyle name="20% - Accent1 6" xfId="1279" xr:uid="{00000000-0005-0000-0000-000079020000}"/>
    <cellStyle name="20% - Accent1 6 2" xfId="1280" xr:uid="{00000000-0005-0000-0000-00007A020000}"/>
    <cellStyle name="20% - Accent1 6 2 2" xfId="1281" xr:uid="{00000000-0005-0000-0000-00007B020000}"/>
    <cellStyle name="20% - Accent1 6 2 2 2" xfId="1282" xr:uid="{00000000-0005-0000-0000-00007C020000}"/>
    <cellStyle name="20% - Accent1 6 2 2_Working Capital Current" xfId="9961" xr:uid="{00000000-0005-0000-0000-00007D020000}"/>
    <cellStyle name="20% - Accent1 6 2 3" xfId="1283" xr:uid="{00000000-0005-0000-0000-00007E020000}"/>
    <cellStyle name="20% - Accent1 6 2 4" xfId="1284" xr:uid="{00000000-0005-0000-0000-00007F020000}"/>
    <cellStyle name="20% - Accent1 6 2_Working Capital Current" xfId="9962" xr:uid="{00000000-0005-0000-0000-000080020000}"/>
    <cellStyle name="20% - Accent1 6 3" xfId="1285" xr:uid="{00000000-0005-0000-0000-000081020000}"/>
    <cellStyle name="20% - Accent1 6 3 2" xfId="1286" xr:uid="{00000000-0005-0000-0000-000082020000}"/>
    <cellStyle name="20% - Accent1 6 3_Working Capital Current" xfId="9963" xr:uid="{00000000-0005-0000-0000-000083020000}"/>
    <cellStyle name="20% - Accent1 6 4" xfId="1287" xr:uid="{00000000-0005-0000-0000-000084020000}"/>
    <cellStyle name="20% - Accent1 6 5" xfId="1288" xr:uid="{00000000-0005-0000-0000-000085020000}"/>
    <cellStyle name="20% - Accent1 6_Not_for_upload_before_M4_correc" xfId="9964" xr:uid="{00000000-0005-0000-0000-000086020000}"/>
    <cellStyle name="20% - Accent1 60" xfId="1289" xr:uid="{00000000-0005-0000-0000-000087020000}"/>
    <cellStyle name="20% - Accent1 60 2" xfId="1290" xr:uid="{00000000-0005-0000-0000-000088020000}"/>
    <cellStyle name="20% - Accent1 60 2 2" xfId="1291" xr:uid="{00000000-0005-0000-0000-000089020000}"/>
    <cellStyle name="20% - Accent1 60 2_Working Capital Current" xfId="9965" xr:uid="{00000000-0005-0000-0000-00008A020000}"/>
    <cellStyle name="20% - Accent1 60 3" xfId="1292" xr:uid="{00000000-0005-0000-0000-00008B020000}"/>
    <cellStyle name="20% - Accent1 60 4" xfId="1293" xr:uid="{00000000-0005-0000-0000-00008C020000}"/>
    <cellStyle name="20% - Accent1 60_Working Capital Current" xfId="9966" xr:uid="{00000000-0005-0000-0000-00008D020000}"/>
    <cellStyle name="20% - Accent1 61" xfId="1294" xr:uid="{00000000-0005-0000-0000-00008E020000}"/>
    <cellStyle name="20% - Accent1 61 2" xfId="1295" xr:uid="{00000000-0005-0000-0000-00008F020000}"/>
    <cellStyle name="20% - Accent1 61 2 2" xfId="1296" xr:uid="{00000000-0005-0000-0000-000090020000}"/>
    <cellStyle name="20% - Accent1 61 2_Working Capital Current" xfId="9967" xr:uid="{00000000-0005-0000-0000-000091020000}"/>
    <cellStyle name="20% - Accent1 61 3" xfId="1297" xr:uid="{00000000-0005-0000-0000-000092020000}"/>
    <cellStyle name="20% - Accent1 61 4" xfId="1298" xr:uid="{00000000-0005-0000-0000-000093020000}"/>
    <cellStyle name="20% - Accent1 61_Working Capital Current" xfId="9968" xr:uid="{00000000-0005-0000-0000-000094020000}"/>
    <cellStyle name="20% - Accent1 62" xfId="1299" xr:uid="{00000000-0005-0000-0000-000095020000}"/>
    <cellStyle name="20% - Accent1 62 2" xfId="1300" xr:uid="{00000000-0005-0000-0000-000096020000}"/>
    <cellStyle name="20% - Accent1 62 2 2" xfId="1301" xr:uid="{00000000-0005-0000-0000-000097020000}"/>
    <cellStyle name="20% - Accent1 62 2_Working Capital Current" xfId="9969" xr:uid="{00000000-0005-0000-0000-000098020000}"/>
    <cellStyle name="20% - Accent1 62 3" xfId="1302" xr:uid="{00000000-0005-0000-0000-000099020000}"/>
    <cellStyle name="20% - Accent1 62 4" xfId="1303" xr:uid="{00000000-0005-0000-0000-00009A020000}"/>
    <cellStyle name="20% - Accent1 62_Working Capital Current" xfId="9970" xr:uid="{00000000-0005-0000-0000-00009B020000}"/>
    <cellStyle name="20% - Accent1 63" xfId="1304" xr:uid="{00000000-0005-0000-0000-00009C020000}"/>
    <cellStyle name="20% - Accent1 63 2" xfId="1305" xr:uid="{00000000-0005-0000-0000-00009D020000}"/>
    <cellStyle name="20% - Accent1 63 2 2" xfId="1306" xr:uid="{00000000-0005-0000-0000-00009E020000}"/>
    <cellStyle name="20% - Accent1 63 2_Working Capital Current" xfId="9971" xr:uid="{00000000-0005-0000-0000-00009F020000}"/>
    <cellStyle name="20% - Accent1 63 3" xfId="1307" xr:uid="{00000000-0005-0000-0000-0000A0020000}"/>
    <cellStyle name="20% - Accent1 63 4" xfId="1308" xr:uid="{00000000-0005-0000-0000-0000A1020000}"/>
    <cellStyle name="20% - Accent1 63_Working Capital Current" xfId="9972" xr:uid="{00000000-0005-0000-0000-0000A2020000}"/>
    <cellStyle name="20% - Accent1 64" xfId="1309" xr:uid="{00000000-0005-0000-0000-0000A3020000}"/>
    <cellStyle name="20% - Accent1 64 2" xfId="1310" xr:uid="{00000000-0005-0000-0000-0000A4020000}"/>
    <cellStyle name="20% - Accent1 64 2 2" xfId="1311" xr:uid="{00000000-0005-0000-0000-0000A5020000}"/>
    <cellStyle name="20% - Accent1 64 2_Working Capital Current" xfId="9973" xr:uid="{00000000-0005-0000-0000-0000A6020000}"/>
    <cellStyle name="20% - Accent1 64 3" xfId="1312" xr:uid="{00000000-0005-0000-0000-0000A7020000}"/>
    <cellStyle name="20% - Accent1 64 4" xfId="1313" xr:uid="{00000000-0005-0000-0000-0000A8020000}"/>
    <cellStyle name="20% - Accent1 64_Working Capital Current" xfId="9974" xr:uid="{00000000-0005-0000-0000-0000A9020000}"/>
    <cellStyle name="20% - Accent1 65" xfId="1314" xr:uid="{00000000-0005-0000-0000-0000AA020000}"/>
    <cellStyle name="20% - Accent1 65 2" xfId="1315" xr:uid="{00000000-0005-0000-0000-0000AB020000}"/>
    <cellStyle name="20% - Accent1 65 2 2" xfId="1316" xr:uid="{00000000-0005-0000-0000-0000AC020000}"/>
    <cellStyle name="20% - Accent1 65 2_Working Capital Current" xfId="9975" xr:uid="{00000000-0005-0000-0000-0000AD020000}"/>
    <cellStyle name="20% - Accent1 65 3" xfId="1317" xr:uid="{00000000-0005-0000-0000-0000AE020000}"/>
    <cellStyle name="20% - Accent1 65 4" xfId="1318" xr:uid="{00000000-0005-0000-0000-0000AF020000}"/>
    <cellStyle name="20% - Accent1 65_Working Capital Current" xfId="9976" xr:uid="{00000000-0005-0000-0000-0000B0020000}"/>
    <cellStyle name="20% - Accent1 66" xfId="1319" xr:uid="{00000000-0005-0000-0000-0000B1020000}"/>
    <cellStyle name="20% - Accent1 66 2" xfId="1320" xr:uid="{00000000-0005-0000-0000-0000B2020000}"/>
    <cellStyle name="20% - Accent1 66 2 2" xfId="1321" xr:uid="{00000000-0005-0000-0000-0000B3020000}"/>
    <cellStyle name="20% - Accent1 66 2_Working Capital Current" xfId="9977" xr:uid="{00000000-0005-0000-0000-0000B4020000}"/>
    <cellStyle name="20% - Accent1 66 3" xfId="1322" xr:uid="{00000000-0005-0000-0000-0000B5020000}"/>
    <cellStyle name="20% - Accent1 66 4" xfId="1323" xr:uid="{00000000-0005-0000-0000-0000B6020000}"/>
    <cellStyle name="20% - Accent1 66_Working Capital Current" xfId="9978" xr:uid="{00000000-0005-0000-0000-0000B7020000}"/>
    <cellStyle name="20% - Accent1 67" xfId="1324" xr:uid="{00000000-0005-0000-0000-0000B8020000}"/>
    <cellStyle name="20% - Accent1 67 2" xfId="1325" xr:uid="{00000000-0005-0000-0000-0000B9020000}"/>
    <cellStyle name="20% - Accent1 67 2 2" xfId="1326" xr:uid="{00000000-0005-0000-0000-0000BA020000}"/>
    <cellStyle name="20% - Accent1 67 2_Working Capital Current" xfId="9979" xr:uid="{00000000-0005-0000-0000-0000BB020000}"/>
    <cellStyle name="20% - Accent1 67 3" xfId="1327" xr:uid="{00000000-0005-0000-0000-0000BC020000}"/>
    <cellStyle name="20% - Accent1 67 4" xfId="1328" xr:uid="{00000000-0005-0000-0000-0000BD020000}"/>
    <cellStyle name="20% - Accent1 67_Working Capital Current" xfId="9980" xr:uid="{00000000-0005-0000-0000-0000BE020000}"/>
    <cellStyle name="20% - Accent1 68" xfId="1329" xr:uid="{00000000-0005-0000-0000-0000BF020000}"/>
    <cellStyle name="20% - Accent1 68 2" xfId="1330" xr:uid="{00000000-0005-0000-0000-0000C0020000}"/>
    <cellStyle name="20% - Accent1 68 2 2" xfId="1331" xr:uid="{00000000-0005-0000-0000-0000C1020000}"/>
    <cellStyle name="20% - Accent1 68 2_Working Capital Current" xfId="9981" xr:uid="{00000000-0005-0000-0000-0000C2020000}"/>
    <cellStyle name="20% - Accent1 68 3" xfId="1332" xr:uid="{00000000-0005-0000-0000-0000C3020000}"/>
    <cellStyle name="20% - Accent1 68 4" xfId="1333" xr:uid="{00000000-0005-0000-0000-0000C4020000}"/>
    <cellStyle name="20% - Accent1 68_Working Capital Current" xfId="9982" xr:uid="{00000000-0005-0000-0000-0000C5020000}"/>
    <cellStyle name="20% - Accent1 69" xfId="1334" xr:uid="{00000000-0005-0000-0000-0000C6020000}"/>
    <cellStyle name="20% - Accent1 69 2" xfId="1335" xr:uid="{00000000-0005-0000-0000-0000C7020000}"/>
    <cellStyle name="20% - Accent1 69 2 2" xfId="1336" xr:uid="{00000000-0005-0000-0000-0000C8020000}"/>
    <cellStyle name="20% - Accent1 69 2_Working Capital Current" xfId="9983" xr:uid="{00000000-0005-0000-0000-0000C9020000}"/>
    <cellStyle name="20% - Accent1 69 3" xfId="1337" xr:uid="{00000000-0005-0000-0000-0000CA020000}"/>
    <cellStyle name="20% - Accent1 69 4" xfId="1338" xr:uid="{00000000-0005-0000-0000-0000CB020000}"/>
    <cellStyle name="20% - Accent1 69_Working Capital Current" xfId="9984" xr:uid="{00000000-0005-0000-0000-0000CC020000}"/>
    <cellStyle name="20% - Accent1 7" xfId="1339" xr:uid="{00000000-0005-0000-0000-0000CD020000}"/>
    <cellStyle name="20% - Accent1 7 2" xfId="1340" xr:uid="{00000000-0005-0000-0000-0000CE020000}"/>
    <cellStyle name="20% - Accent1 7 2 2" xfId="1341" xr:uid="{00000000-0005-0000-0000-0000CF020000}"/>
    <cellStyle name="20% - Accent1 7 2 2 2" xfId="1342" xr:uid="{00000000-0005-0000-0000-0000D0020000}"/>
    <cellStyle name="20% - Accent1 7 2 2_Working Capital Current" xfId="9985" xr:uid="{00000000-0005-0000-0000-0000D1020000}"/>
    <cellStyle name="20% - Accent1 7 2 3" xfId="1343" xr:uid="{00000000-0005-0000-0000-0000D2020000}"/>
    <cellStyle name="20% - Accent1 7 2 4" xfId="1344" xr:uid="{00000000-0005-0000-0000-0000D3020000}"/>
    <cellStyle name="20% - Accent1 7 2_Working Capital Current" xfId="9986" xr:uid="{00000000-0005-0000-0000-0000D4020000}"/>
    <cellStyle name="20% - Accent1 7 3" xfId="1345" xr:uid="{00000000-0005-0000-0000-0000D5020000}"/>
    <cellStyle name="20% - Accent1 7 3 2" xfId="1346" xr:uid="{00000000-0005-0000-0000-0000D6020000}"/>
    <cellStyle name="20% - Accent1 7 3_Working Capital Current" xfId="9987" xr:uid="{00000000-0005-0000-0000-0000D7020000}"/>
    <cellStyle name="20% - Accent1 7 4" xfId="1347" xr:uid="{00000000-0005-0000-0000-0000D8020000}"/>
    <cellStyle name="20% - Accent1 7 5" xfId="1348" xr:uid="{00000000-0005-0000-0000-0000D9020000}"/>
    <cellStyle name="20% - Accent1 7_Not_for_upload_before_M4_correc" xfId="9988" xr:uid="{00000000-0005-0000-0000-0000DA020000}"/>
    <cellStyle name="20% - Accent1 70" xfId="1349" xr:uid="{00000000-0005-0000-0000-0000DB020000}"/>
    <cellStyle name="20% - Accent1 70 2" xfId="1350" xr:uid="{00000000-0005-0000-0000-0000DC020000}"/>
    <cellStyle name="20% - Accent1 70 2 2" xfId="1351" xr:uid="{00000000-0005-0000-0000-0000DD020000}"/>
    <cellStyle name="20% - Accent1 70 2_Working Capital Current" xfId="9989" xr:uid="{00000000-0005-0000-0000-0000DE020000}"/>
    <cellStyle name="20% - Accent1 70 3" xfId="1352" xr:uid="{00000000-0005-0000-0000-0000DF020000}"/>
    <cellStyle name="20% - Accent1 70 4" xfId="1353" xr:uid="{00000000-0005-0000-0000-0000E0020000}"/>
    <cellStyle name="20% - Accent1 70_Working Capital Current" xfId="9990" xr:uid="{00000000-0005-0000-0000-0000E1020000}"/>
    <cellStyle name="20% - Accent1 71" xfId="1354" xr:uid="{00000000-0005-0000-0000-0000E2020000}"/>
    <cellStyle name="20% - Accent1 71 2" xfId="1355" xr:uid="{00000000-0005-0000-0000-0000E3020000}"/>
    <cellStyle name="20% - Accent1 71 2 2" xfId="1356" xr:uid="{00000000-0005-0000-0000-0000E4020000}"/>
    <cellStyle name="20% - Accent1 71 2_Working Capital Current" xfId="9991" xr:uid="{00000000-0005-0000-0000-0000E5020000}"/>
    <cellStyle name="20% - Accent1 71 3" xfId="1357" xr:uid="{00000000-0005-0000-0000-0000E6020000}"/>
    <cellStyle name="20% - Accent1 71 4" xfId="1358" xr:uid="{00000000-0005-0000-0000-0000E7020000}"/>
    <cellStyle name="20% - Accent1 71_Working Capital Current" xfId="9992" xr:uid="{00000000-0005-0000-0000-0000E8020000}"/>
    <cellStyle name="20% - Accent1 72" xfId="1359" xr:uid="{00000000-0005-0000-0000-0000E9020000}"/>
    <cellStyle name="20% - Accent1 72 2" xfId="1360" xr:uid="{00000000-0005-0000-0000-0000EA020000}"/>
    <cellStyle name="20% - Accent1 72 2 2" xfId="1361" xr:uid="{00000000-0005-0000-0000-0000EB020000}"/>
    <cellStyle name="20% - Accent1 72 2_Working Capital Current" xfId="9993" xr:uid="{00000000-0005-0000-0000-0000EC020000}"/>
    <cellStyle name="20% - Accent1 72 3" xfId="1362" xr:uid="{00000000-0005-0000-0000-0000ED020000}"/>
    <cellStyle name="20% - Accent1 72 4" xfId="1363" xr:uid="{00000000-0005-0000-0000-0000EE020000}"/>
    <cellStyle name="20% - Accent1 72_Working Capital Current" xfId="9994" xr:uid="{00000000-0005-0000-0000-0000EF020000}"/>
    <cellStyle name="20% - Accent1 73" xfId="1364" xr:uid="{00000000-0005-0000-0000-0000F0020000}"/>
    <cellStyle name="20% - Accent1 73 2" xfId="1365" xr:uid="{00000000-0005-0000-0000-0000F1020000}"/>
    <cellStyle name="20% - Accent1 73 2 2" xfId="1366" xr:uid="{00000000-0005-0000-0000-0000F2020000}"/>
    <cellStyle name="20% - Accent1 73 2_Working Capital Current" xfId="9995" xr:uid="{00000000-0005-0000-0000-0000F3020000}"/>
    <cellStyle name="20% - Accent1 73 3" xfId="1367" xr:uid="{00000000-0005-0000-0000-0000F4020000}"/>
    <cellStyle name="20% - Accent1 73 4" xfId="1368" xr:uid="{00000000-0005-0000-0000-0000F5020000}"/>
    <cellStyle name="20% - Accent1 73_Working Capital Current" xfId="9996" xr:uid="{00000000-0005-0000-0000-0000F6020000}"/>
    <cellStyle name="20% - Accent1 74" xfId="1369" xr:uid="{00000000-0005-0000-0000-0000F7020000}"/>
    <cellStyle name="20% - Accent1 74 2" xfId="1370" xr:uid="{00000000-0005-0000-0000-0000F8020000}"/>
    <cellStyle name="20% - Accent1 74 2 2" xfId="1371" xr:uid="{00000000-0005-0000-0000-0000F9020000}"/>
    <cellStyle name="20% - Accent1 74 2_Working Capital Current" xfId="9997" xr:uid="{00000000-0005-0000-0000-0000FA020000}"/>
    <cellStyle name="20% - Accent1 74 3" xfId="1372" xr:uid="{00000000-0005-0000-0000-0000FB020000}"/>
    <cellStyle name="20% - Accent1 74 4" xfId="1373" xr:uid="{00000000-0005-0000-0000-0000FC020000}"/>
    <cellStyle name="20% - Accent1 74_Working Capital Current" xfId="9998" xr:uid="{00000000-0005-0000-0000-0000FD020000}"/>
    <cellStyle name="20% - Accent1 75" xfId="1374" xr:uid="{00000000-0005-0000-0000-0000FE020000}"/>
    <cellStyle name="20% - Accent1 75 2" xfId="1375" xr:uid="{00000000-0005-0000-0000-0000FF020000}"/>
    <cellStyle name="20% - Accent1 75 2 2" xfId="1376" xr:uid="{00000000-0005-0000-0000-000000030000}"/>
    <cellStyle name="20% - Accent1 75 2_Working Capital Current" xfId="9999" xr:uid="{00000000-0005-0000-0000-000001030000}"/>
    <cellStyle name="20% - Accent1 75 3" xfId="1377" xr:uid="{00000000-0005-0000-0000-000002030000}"/>
    <cellStyle name="20% - Accent1 75 4" xfId="1378" xr:uid="{00000000-0005-0000-0000-000003030000}"/>
    <cellStyle name="20% - Accent1 75_Working Capital Current" xfId="10000" xr:uid="{00000000-0005-0000-0000-000004030000}"/>
    <cellStyle name="20% - Accent1 76" xfId="1379" xr:uid="{00000000-0005-0000-0000-000005030000}"/>
    <cellStyle name="20% - Accent1 76 2" xfId="1380" xr:uid="{00000000-0005-0000-0000-000006030000}"/>
    <cellStyle name="20% - Accent1 76 2 2" xfId="1381" xr:uid="{00000000-0005-0000-0000-000007030000}"/>
    <cellStyle name="20% - Accent1 76 2_Working Capital Current" xfId="10001" xr:uid="{00000000-0005-0000-0000-000008030000}"/>
    <cellStyle name="20% - Accent1 76 3" xfId="1382" xr:uid="{00000000-0005-0000-0000-000009030000}"/>
    <cellStyle name="20% - Accent1 76 4" xfId="1383" xr:uid="{00000000-0005-0000-0000-00000A030000}"/>
    <cellStyle name="20% - Accent1 76_Working Capital Current" xfId="10002" xr:uid="{00000000-0005-0000-0000-00000B030000}"/>
    <cellStyle name="20% - Accent1 77" xfId="1384" xr:uid="{00000000-0005-0000-0000-00000C030000}"/>
    <cellStyle name="20% - Accent1 77 2" xfId="1385" xr:uid="{00000000-0005-0000-0000-00000D030000}"/>
    <cellStyle name="20% - Accent1 77 2 2" xfId="1386" xr:uid="{00000000-0005-0000-0000-00000E030000}"/>
    <cellStyle name="20% - Accent1 77 2_Working Capital Current" xfId="10003" xr:uid="{00000000-0005-0000-0000-00000F030000}"/>
    <cellStyle name="20% - Accent1 77 3" xfId="1387" xr:uid="{00000000-0005-0000-0000-000010030000}"/>
    <cellStyle name="20% - Accent1 77 4" xfId="1388" xr:uid="{00000000-0005-0000-0000-000011030000}"/>
    <cellStyle name="20% - Accent1 77_Working Capital Current" xfId="10004" xr:uid="{00000000-0005-0000-0000-000012030000}"/>
    <cellStyle name="20% - Accent1 78" xfId="1389" xr:uid="{00000000-0005-0000-0000-000013030000}"/>
    <cellStyle name="20% - Accent1 78 2" xfId="1390" xr:uid="{00000000-0005-0000-0000-000014030000}"/>
    <cellStyle name="20% - Accent1 78 2 2" xfId="1391" xr:uid="{00000000-0005-0000-0000-000015030000}"/>
    <cellStyle name="20% - Accent1 78 2_Working Capital Current" xfId="10005" xr:uid="{00000000-0005-0000-0000-000016030000}"/>
    <cellStyle name="20% - Accent1 78 3" xfId="1392" xr:uid="{00000000-0005-0000-0000-000017030000}"/>
    <cellStyle name="20% - Accent1 78 4" xfId="1393" xr:uid="{00000000-0005-0000-0000-000018030000}"/>
    <cellStyle name="20% - Accent1 78_Working Capital Current" xfId="10006" xr:uid="{00000000-0005-0000-0000-000019030000}"/>
    <cellStyle name="20% - Accent1 79" xfId="1394" xr:uid="{00000000-0005-0000-0000-00001A030000}"/>
    <cellStyle name="20% - Accent1 79 2" xfId="1395" xr:uid="{00000000-0005-0000-0000-00001B030000}"/>
    <cellStyle name="20% - Accent1 79 2 2" xfId="1396" xr:uid="{00000000-0005-0000-0000-00001C030000}"/>
    <cellStyle name="20% - Accent1 79 2_Working Capital Current" xfId="10007" xr:uid="{00000000-0005-0000-0000-00001D030000}"/>
    <cellStyle name="20% - Accent1 79 3" xfId="1397" xr:uid="{00000000-0005-0000-0000-00001E030000}"/>
    <cellStyle name="20% - Accent1 79 4" xfId="1398" xr:uid="{00000000-0005-0000-0000-00001F030000}"/>
    <cellStyle name="20% - Accent1 79_Working Capital Current" xfId="10008" xr:uid="{00000000-0005-0000-0000-000020030000}"/>
    <cellStyle name="20% - Accent1 8" xfId="1399" xr:uid="{00000000-0005-0000-0000-000021030000}"/>
    <cellStyle name="20% - Accent1 8 2" xfId="1400" xr:uid="{00000000-0005-0000-0000-000022030000}"/>
    <cellStyle name="20% - Accent1 8 2 2" xfId="1401" xr:uid="{00000000-0005-0000-0000-000023030000}"/>
    <cellStyle name="20% - Accent1 8 2 2 2" xfId="1402" xr:uid="{00000000-0005-0000-0000-000024030000}"/>
    <cellStyle name="20% - Accent1 8 2 2_Working Capital Current" xfId="10009" xr:uid="{00000000-0005-0000-0000-000025030000}"/>
    <cellStyle name="20% - Accent1 8 2 3" xfId="1403" xr:uid="{00000000-0005-0000-0000-000026030000}"/>
    <cellStyle name="20% - Accent1 8 2 4" xfId="1404" xr:uid="{00000000-0005-0000-0000-000027030000}"/>
    <cellStyle name="20% - Accent1 8 2_Working Capital Current" xfId="10010" xr:uid="{00000000-0005-0000-0000-000028030000}"/>
    <cellStyle name="20% - Accent1 8 3" xfId="1405" xr:uid="{00000000-0005-0000-0000-000029030000}"/>
    <cellStyle name="20% - Accent1 8 3 2" xfId="1406" xr:uid="{00000000-0005-0000-0000-00002A030000}"/>
    <cellStyle name="20% - Accent1 8 3_Working Capital Current" xfId="10011" xr:uid="{00000000-0005-0000-0000-00002B030000}"/>
    <cellStyle name="20% - Accent1 8 4" xfId="1407" xr:uid="{00000000-0005-0000-0000-00002C030000}"/>
    <cellStyle name="20% - Accent1 8 5" xfId="1408" xr:uid="{00000000-0005-0000-0000-00002D030000}"/>
    <cellStyle name="20% - Accent1 8_Not_for_upload_before_M4_correc" xfId="10012" xr:uid="{00000000-0005-0000-0000-00002E030000}"/>
    <cellStyle name="20% - Accent1 80" xfId="1409" xr:uid="{00000000-0005-0000-0000-00002F030000}"/>
    <cellStyle name="20% - Accent1 80 2" xfId="1410" xr:uid="{00000000-0005-0000-0000-000030030000}"/>
    <cellStyle name="20% - Accent1 80 2 2" xfId="1411" xr:uid="{00000000-0005-0000-0000-000031030000}"/>
    <cellStyle name="20% - Accent1 80 2_Working Capital Current" xfId="10013" xr:uid="{00000000-0005-0000-0000-000032030000}"/>
    <cellStyle name="20% - Accent1 80 3" xfId="1412" xr:uid="{00000000-0005-0000-0000-000033030000}"/>
    <cellStyle name="20% - Accent1 80 4" xfId="1413" xr:uid="{00000000-0005-0000-0000-000034030000}"/>
    <cellStyle name="20% - Accent1 80_Working Capital Current" xfId="10014" xr:uid="{00000000-0005-0000-0000-000035030000}"/>
    <cellStyle name="20% - Accent1 81" xfId="1414" xr:uid="{00000000-0005-0000-0000-000036030000}"/>
    <cellStyle name="20% - Accent1 81 2" xfId="1415" xr:uid="{00000000-0005-0000-0000-000037030000}"/>
    <cellStyle name="20% - Accent1 81 2 2" xfId="1416" xr:uid="{00000000-0005-0000-0000-000038030000}"/>
    <cellStyle name="20% - Accent1 81 2_Working Capital Current" xfId="10015" xr:uid="{00000000-0005-0000-0000-000039030000}"/>
    <cellStyle name="20% - Accent1 81 3" xfId="1417" xr:uid="{00000000-0005-0000-0000-00003A030000}"/>
    <cellStyle name="20% - Accent1 81 4" xfId="1418" xr:uid="{00000000-0005-0000-0000-00003B030000}"/>
    <cellStyle name="20% - Accent1 81_Working Capital Current" xfId="10016" xr:uid="{00000000-0005-0000-0000-00003C030000}"/>
    <cellStyle name="20% - Accent1 82" xfId="1419" xr:uid="{00000000-0005-0000-0000-00003D030000}"/>
    <cellStyle name="20% - Accent1 82 2" xfId="1420" xr:uid="{00000000-0005-0000-0000-00003E030000}"/>
    <cellStyle name="20% - Accent1 82 2 2" xfId="1421" xr:uid="{00000000-0005-0000-0000-00003F030000}"/>
    <cellStyle name="20% - Accent1 82 2_Working Capital Current" xfId="10017" xr:uid="{00000000-0005-0000-0000-000040030000}"/>
    <cellStyle name="20% - Accent1 82 3" xfId="1422" xr:uid="{00000000-0005-0000-0000-000041030000}"/>
    <cellStyle name="20% - Accent1 82 4" xfId="1423" xr:uid="{00000000-0005-0000-0000-000042030000}"/>
    <cellStyle name="20% - Accent1 82_Working Capital Current" xfId="10018" xr:uid="{00000000-0005-0000-0000-000043030000}"/>
    <cellStyle name="20% - Accent1 83" xfId="1424" xr:uid="{00000000-0005-0000-0000-000044030000}"/>
    <cellStyle name="20% - Accent1 83 2" xfId="1425" xr:uid="{00000000-0005-0000-0000-000045030000}"/>
    <cellStyle name="20% - Accent1 83 2 2" xfId="1426" xr:uid="{00000000-0005-0000-0000-000046030000}"/>
    <cellStyle name="20% - Accent1 83 2_Working Capital Current" xfId="10019" xr:uid="{00000000-0005-0000-0000-000047030000}"/>
    <cellStyle name="20% - Accent1 83 3" xfId="1427" xr:uid="{00000000-0005-0000-0000-000048030000}"/>
    <cellStyle name="20% - Accent1 83 4" xfId="1428" xr:uid="{00000000-0005-0000-0000-000049030000}"/>
    <cellStyle name="20% - Accent1 83_Working Capital Current" xfId="10020" xr:uid="{00000000-0005-0000-0000-00004A030000}"/>
    <cellStyle name="20% - Accent1 84" xfId="1429" xr:uid="{00000000-0005-0000-0000-00004B030000}"/>
    <cellStyle name="20% - Accent1 84 2" xfId="1430" xr:uid="{00000000-0005-0000-0000-00004C030000}"/>
    <cellStyle name="20% - Accent1 84 2 2" xfId="1431" xr:uid="{00000000-0005-0000-0000-00004D030000}"/>
    <cellStyle name="20% - Accent1 84 2_Working Capital Current" xfId="10021" xr:uid="{00000000-0005-0000-0000-00004E030000}"/>
    <cellStyle name="20% - Accent1 84 3" xfId="1432" xr:uid="{00000000-0005-0000-0000-00004F030000}"/>
    <cellStyle name="20% - Accent1 84 4" xfId="1433" xr:uid="{00000000-0005-0000-0000-000050030000}"/>
    <cellStyle name="20% - Accent1 84_Working Capital Current" xfId="10022" xr:uid="{00000000-0005-0000-0000-000051030000}"/>
    <cellStyle name="20% - Accent1 85" xfId="1434" xr:uid="{00000000-0005-0000-0000-000052030000}"/>
    <cellStyle name="20% - Accent1 85 2" xfId="1435" xr:uid="{00000000-0005-0000-0000-000053030000}"/>
    <cellStyle name="20% - Accent1 85 2 2" xfId="1436" xr:uid="{00000000-0005-0000-0000-000054030000}"/>
    <cellStyle name="20% - Accent1 85 2_Working Capital Current" xfId="10023" xr:uid="{00000000-0005-0000-0000-000055030000}"/>
    <cellStyle name="20% - Accent1 85 3" xfId="1437" xr:uid="{00000000-0005-0000-0000-000056030000}"/>
    <cellStyle name="20% - Accent1 85 4" xfId="1438" xr:uid="{00000000-0005-0000-0000-000057030000}"/>
    <cellStyle name="20% - Accent1 85_Working Capital Current" xfId="10024" xr:uid="{00000000-0005-0000-0000-000058030000}"/>
    <cellStyle name="20% - Accent1 86" xfId="1439" xr:uid="{00000000-0005-0000-0000-000059030000}"/>
    <cellStyle name="20% - Accent1 86 2" xfId="1440" xr:uid="{00000000-0005-0000-0000-00005A030000}"/>
    <cellStyle name="20% - Accent1 86 2 2" xfId="1441" xr:uid="{00000000-0005-0000-0000-00005B030000}"/>
    <cellStyle name="20% - Accent1 86 2_Working Capital Current" xfId="10025" xr:uid="{00000000-0005-0000-0000-00005C030000}"/>
    <cellStyle name="20% - Accent1 86 3" xfId="1442" xr:uid="{00000000-0005-0000-0000-00005D030000}"/>
    <cellStyle name="20% - Accent1 86 4" xfId="1443" xr:uid="{00000000-0005-0000-0000-00005E030000}"/>
    <cellStyle name="20% - Accent1 86_Working Capital Current" xfId="10026" xr:uid="{00000000-0005-0000-0000-00005F030000}"/>
    <cellStyle name="20% - Accent1 87" xfId="1444" xr:uid="{00000000-0005-0000-0000-000060030000}"/>
    <cellStyle name="20% - Accent1 87 2" xfId="1445" xr:uid="{00000000-0005-0000-0000-000061030000}"/>
    <cellStyle name="20% - Accent1 87 2 2" xfId="1446" xr:uid="{00000000-0005-0000-0000-000062030000}"/>
    <cellStyle name="20% - Accent1 87 2_Working Capital Current" xfId="10027" xr:uid="{00000000-0005-0000-0000-000063030000}"/>
    <cellStyle name="20% - Accent1 87 3" xfId="1447" xr:uid="{00000000-0005-0000-0000-000064030000}"/>
    <cellStyle name="20% - Accent1 87 4" xfId="1448" xr:uid="{00000000-0005-0000-0000-000065030000}"/>
    <cellStyle name="20% - Accent1 87_Working Capital Current" xfId="10028" xr:uid="{00000000-0005-0000-0000-000066030000}"/>
    <cellStyle name="20% - Accent1 88" xfId="1449" xr:uid="{00000000-0005-0000-0000-000067030000}"/>
    <cellStyle name="20% - Accent1 88 2" xfId="1450" xr:uid="{00000000-0005-0000-0000-000068030000}"/>
    <cellStyle name="20% - Accent1 88 2 2" xfId="1451" xr:uid="{00000000-0005-0000-0000-000069030000}"/>
    <cellStyle name="20% - Accent1 88 2_Working Capital Current" xfId="10029" xr:uid="{00000000-0005-0000-0000-00006A030000}"/>
    <cellStyle name="20% - Accent1 88 3" xfId="1452" xr:uid="{00000000-0005-0000-0000-00006B030000}"/>
    <cellStyle name="20% - Accent1 88 4" xfId="1453" xr:uid="{00000000-0005-0000-0000-00006C030000}"/>
    <cellStyle name="20% - Accent1 88_Working Capital Current" xfId="10030" xr:uid="{00000000-0005-0000-0000-00006D030000}"/>
    <cellStyle name="20% - Accent1 89" xfId="1454" xr:uid="{00000000-0005-0000-0000-00006E030000}"/>
    <cellStyle name="20% - Accent1 89 2" xfId="1455" xr:uid="{00000000-0005-0000-0000-00006F030000}"/>
    <cellStyle name="20% - Accent1 89 2 2" xfId="1456" xr:uid="{00000000-0005-0000-0000-000070030000}"/>
    <cellStyle name="20% - Accent1 89 2_Working Capital Current" xfId="10031" xr:uid="{00000000-0005-0000-0000-000071030000}"/>
    <cellStyle name="20% - Accent1 89 3" xfId="1457" xr:uid="{00000000-0005-0000-0000-000072030000}"/>
    <cellStyle name="20% - Accent1 89 4" xfId="1458" xr:uid="{00000000-0005-0000-0000-000073030000}"/>
    <cellStyle name="20% - Accent1 89_Working Capital Current" xfId="10032" xr:uid="{00000000-0005-0000-0000-000074030000}"/>
    <cellStyle name="20% - Accent1 9" xfId="1459" xr:uid="{00000000-0005-0000-0000-000075030000}"/>
    <cellStyle name="20% - Accent1 9 2" xfId="1460" xr:uid="{00000000-0005-0000-0000-000076030000}"/>
    <cellStyle name="20% - Accent1 9 2 2" xfId="1461" xr:uid="{00000000-0005-0000-0000-000077030000}"/>
    <cellStyle name="20% - Accent1 9 2 2 2" xfId="1462" xr:uid="{00000000-0005-0000-0000-000078030000}"/>
    <cellStyle name="20% - Accent1 9 2 2_Working Capital Current" xfId="10033" xr:uid="{00000000-0005-0000-0000-000079030000}"/>
    <cellStyle name="20% - Accent1 9 2 3" xfId="1463" xr:uid="{00000000-0005-0000-0000-00007A030000}"/>
    <cellStyle name="20% - Accent1 9 2 4" xfId="1464" xr:uid="{00000000-0005-0000-0000-00007B030000}"/>
    <cellStyle name="20% - Accent1 9 2_Working Capital Current" xfId="10034" xr:uid="{00000000-0005-0000-0000-00007C030000}"/>
    <cellStyle name="20% - Accent1 9 3" xfId="1465" xr:uid="{00000000-0005-0000-0000-00007D030000}"/>
    <cellStyle name="20% - Accent1 9 3 2" xfId="1466" xr:uid="{00000000-0005-0000-0000-00007E030000}"/>
    <cellStyle name="20% - Accent1 9 3_Working Capital Current" xfId="10035" xr:uid="{00000000-0005-0000-0000-00007F030000}"/>
    <cellStyle name="20% - Accent1 9 4" xfId="1467" xr:uid="{00000000-0005-0000-0000-000080030000}"/>
    <cellStyle name="20% - Accent1 9 5" xfId="1468" xr:uid="{00000000-0005-0000-0000-000081030000}"/>
    <cellStyle name="20% - Accent1 9_Not_for_upload_before_M4_correc" xfId="10036" xr:uid="{00000000-0005-0000-0000-000082030000}"/>
    <cellStyle name="20% - Accent1 90" xfId="1469" xr:uid="{00000000-0005-0000-0000-000083030000}"/>
    <cellStyle name="20% - Accent1 90 2" xfId="1470" xr:uid="{00000000-0005-0000-0000-000084030000}"/>
    <cellStyle name="20% - Accent1 90 2 2" xfId="1471" xr:uid="{00000000-0005-0000-0000-000085030000}"/>
    <cellStyle name="20% - Accent1 90 2_Working Capital Current" xfId="10037" xr:uid="{00000000-0005-0000-0000-000086030000}"/>
    <cellStyle name="20% - Accent1 90 3" xfId="1472" xr:uid="{00000000-0005-0000-0000-000087030000}"/>
    <cellStyle name="20% - Accent1 90 4" xfId="1473" xr:uid="{00000000-0005-0000-0000-000088030000}"/>
    <cellStyle name="20% - Accent1 90_Working Capital Current" xfId="10038" xr:uid="{00000000-0005-0000-0000-000089030000}"/>
    <cellStyle name="20% - Accent1 91" xfId="1474" xr:uid="{00000000-0005-0000-0000-00008A030000}"/>
    <cellStyle name="20% - Accent1 91 2" xfId="1475" xr:uid="{00000000-0005-0000-0000-00008B030000}"/>
    <cellStyle name="20% - Accent1 91 2 2" xfId="1476" xr:uid="{00000000-0005-0000-0000-00008C030000}"/>
    <cellStyle name="20% - Accent1 91 2_Working Capital Current" xfId="10039" xr:uid="{00000000-0005-0000-0000-00008D030000}"/>
    <cellStyle name="20% - Accent1 91 3" xfId="1477" xr:uid="{00000000-0005-0000-0000-00008E030000}"/>
    <cellStyle name="20% - Accent1 91 4" xfId="1478" xr:uid="{00000000-0005-0000-0000-00008F030000}"/>
    <cellStyle name="20% - Accent1 91_Working Capital Current" xfId="10040" xr:uid="{00000000-0005-0000-0000-000090030000}"/>
    <cellStyle name="20% - Accent1 92" xfId="1479" xr:uid="{00000000-0005-0000-0000-000091030000}"/>
    <cellStyle name="20% - Accent1 92 2" xfId="1480" xr:uid="{00000000-0005-0000-0000-000092030000}"/>
    <cellStyle name="20% - Accent1 92 2 2" xfId="1481" xr:uid="{00000000-0005-0000-0000-000093030000}"/>
    <cellStyle name="20% - Accent1 92 2_Working Capital Current" xfId="10041" xr:uid="{00000000-0005-0000-0000-000094030000}"/>
    <cellStyle name="20% - Accent1 92 3" xfId="1482" xr:uid="{00000000-0005-0000-0000-000095030000}"/>
    <cellStyle name="20% - Accent1 92 4" xfId="1483" xr:uid="{00000000-0005-0000-0000-000096030000}"/>
    <cellStyle name="20% - Accent1 92_Working Capital Current" xfId="10042" xr:uid="{00000000-0005-0000-0000-000097030000}"/>
    <cellStyle name="20% - Accent1 93" xfId="1484" xr:uid="{00000000-0005-0000-0000-000098030000}"/>
    <cellStyle name="20% - Accent1 93 2" xfId="1485" xr:uid="{00000000-0005-0000-0000-000099030000}"/>
    <cellStyle name="20% - Accent1 93 2 2" xfId="1486" xr:uid="{00000000-0005-0000-0000-00009A030000}"/>
    <cellStyle name="20% - Accent1 93 2_Working Capital Current" xfId="10043" xr:uid="{00000000-0005-0000-0000-00009B030000}"/>
    <cellStyle name="20% - Accent1 93 3" xfId="1487" xr:uid="{00000000-0005-0000-0000-00009C030000}"/>
    <cellStyle name="20% - Accent1 93 4" xfId="1488" xr:uid="{00000000-0005-0000-0000-00009D030000}"/>
    <cellStyle name="20% - Accent1 93_Working Capital Current" xfId="10044" xr:uid="{00000000-0005-0000-0000-00009E030000}"/>
    <cellStyle name="20% - Accent1 94" xfId="1489" xr:uid="{00000000-0005-0000-0000-00009F030000}"/>
    <cellStyle name="20% - Accent1 94 2" xfId="1490" xr:uid="{00000000-0005-0000-0000-0000A0030000}"/>
    <cellStyle name="20% - Accent1 94 2 2" xfId="1491" xr:uid="{00000000-0005-0000-0000-0000A1030000}"/>
    <cellStyle name="20% - Accent1 94 2_Working Capital Current" xfId="10045" xr:uid="{00000000-0005-0000-0000-0000A2030000}"/>
    <cellStyle name="20% - Accent1 94 3" xfId="1492" xr:uid="{00000000-0005-0000-0000-0000A3030000}"/>
    <cellStyle name="20% - Accent1 94 4" xfId="1493" xr:uid="{00000000-0005-0000-0000-0000A4030000}"/>
    <cellStyle name="20% - Accent1 94_Working Capital Current" xfId="10046" xr:uid="{00000000-0005-0000-0000-0000A5030000}"/>
    <cellStyle name="20% - Accent1 95" xfId="1494" xr:uid="{00000000-0005-0000-0000-0000A6030000}"/>
    <cellStyle name="20% - Accent1 95 2" xfId="1495" xr:uid="{00000000-0005-0000-0000-0000A7030000}"/>
    <cellStyle name="20% - Accent1 95 2 2" xfId="1496" xr:uid="{00000000-0005-0000-0000-0000A8030000}"/>
    <cellStyle name="20% - Accent1 95 2_Working Capital Current" xfId="10047" xr:uid="{00000000-0005-0000-0000-0000A9030000}"/>
    <cellStyle name="20% - Accent1 95 3" xfId="1497" xr:uid="{00000000-0005-0000-0000-0000AA030000}"/>
    <cellStyle name="20% - Accent1 95 4" xfId="1498" xr:uid="{00000000-0005-0000-0000-0000AB030000}"/>
    <cellStyle name="20% - Accent1 95_Working Capital Current" xfId="10048" xr:uid="{00000000-0005-0000-0000-0000AC030000}"/>
    <cellStyle name="20% - Accent1 96" xfId="1499" xr:uid="{00000000-0005-0000-0000-0000AD030000}"/>
    <cellStyle name="20% - Accent1 96 2" xfId="1500" xr:uid="{00000000-0005-0000-0000-0000AE030000}"/>
    <cellStyle name="20% - Accent1 96 2 2" xfId="1501" xr:uid="{00000000-0005-0000-0000-0000AF030000}"/>
    <cellStyle name="20% - Accent1 96 2_Working Capital Current" xfId="10049" xr:uid="{00000000-0005-0000-0000-0000B0030000}"/>
    <cellStyle name="20% - Accent1 96 3" xfId="1502" xr:uid="{00000000-0005-0000-0000-0000B1030000}"/>
    <cellStyle name="20% - Accent1 96 4" xfId="1503" xr:uid="{00000000-0005-0000-0000-0000B2030000}"/>
    <cellStyle name="20% - Accent1 96_Working Capital Current" xfId="10050" xr:uid="{00000000-0005-0000-0000-0000B3030000}"/>
    <cellStyle name="20% - Accent1 97" xfId="1504" xr:uid="{00000000-0005-0000-0000-0000B4030000}"/>
    <cellStyle name="20% - Accent1 97 2" xfId="1505" xr:uid="{00000000-0005-0000-0000-0000B5030000}"/>
    <cellStyle name="20% - Accent1 97 2 2" xfId="1506" xr:uid="{00000000-0005-0000-0000-0000B6030000}"/>
    <cellStyle name="20% - Accent1 97 2_Working Capital Current" xfId="10051" xr:uid="{00000000-0005-0000-0000-0000B7030000}"/>
    <cellStyle name="20% - Accent1 97 3" xfId="1507" xr:uid="{00000000-0005-0000-0000-0000B8030000}"/>
    <cellStyle name="20% - Accent1 97 4" xfId="1508" xr:uid="{00000000-0005-0000-0000-0000B9030000}"/>
    <cellStyle name="20% - Accent1 97_Working Capital Current" xfId="10052" xr:uid="{00000000-0005-0000-0000-0000BA030000}"/>
    <cellStyle name="20% - Accent1 98" xfId="1509" xr:uid="{00000000-0005-0000-0000-0000BB030000}"/>
    <cellStyle name="20% - Accent1 98 2" xfId="1510" xr:uid="{00000000-0005-0000-0000-0000BC030000}"/>
    <cellStyle name="20% - Accent1 98 2 2" xfId="1511" xr:uid="{00000000-0005-0000-0000-0000BD030000}"/>
    <cellStyle name="20% - Accent1 98 2_Working Capital Current" xfId="10053" xr:uid="{00000000-0005-0000-0000-0000BE030000}"/>
    <cellStyle name="20% - Accent1 98 3" xfId="1512" xr:uid="{00000000-0005-0000-0000-0000BF030000}"/>
    <cellStyle name="20% - Accent1 98 4" xfId="1513" xr:uid="{00000000-0005-0000-0000-0000C0030000}"/>
    <cellStyle name="20% - Accent1 98_Working Capital Current" xfId="10054" xr:uid="{00000000-0005-0000-0000-0000C1030000}"/>
    <cellStyle name="20% - Accent1 99" xfId="1514" xr:uid="{00000000-0005-0000-0000-0000C2030000}"/>
    <cellStyle name="20% - Accent1 99 2" xfId="1515" xr:uid="{00000000-0005-0000-0000-0000C3030000}"/>
    <cellStyle name="20% - Accent1 99 2 2" xfId="1516" xr:uid="{00000000-0005-0000-0000-0000C4030000}"/>
    <cellStyle name="20% - Accent1 99 2_Working Capital Current" xfId="10055" xr:uid="{00000000-0005-0000-0000-0000C5030000}"/>
    <cellStyle name="20% - Accent1 99 3" xfId="1517" xr:uid="{00000000-0005-0000-0000-0000C6030000}"/>
    <cellStyle name="20% - Accent1 99 4" xfId="1518" xr:uid="{00000000-0005-0000-0000-0000C7030000}"/>
    <cellStyle name="20% - Accent1 99_Working Capital Current" xfId="10056" xr:uid="{00000000-0005-0000-0000-0000C8030000}"/>
    <cellStyle name="20% - Accent2" xfId="24" builtinId="34" customBuiltin="1"/>
    <cellStyle name="20% - Accent2 10" xfId="1519" xr:uid="{00000000-0005-0000-0000-0000C9030000}"/>
    <cellStyle name="20% - Accent2 10 2" xfId="1520" xr:uid="{00000000-0005-0000-0000-0000CA030000}"/>
    <cellStyle name="20% - Accent2 10 2 2" xfId="1521" xr:uid="{00000000-0005-0000-0000-0000CB030000}"/>
    <cellStyle name="20% - Accent2 10 2 2 2" xfId="1522" xr:uid="{00000000-0005-0000-0000-0000CC030000}"/>
    <cellStyle name="20% - Accent2 10 2 2_Working Capital Current" xfId="10057" xr:uid="{00000000-0005-0000-0000-0000CD030000}"/>
    <cellStyle name="20% - Accent2 10 2 3" xfId="1523" xr:uid="{00000000-0005-0000-0000-0000CE030000}"/>
    <cellStyle name="20% - Accent2 10 2 4" xfId="1524" xr:uid="{00000000-0005-0000-0000-0000CF030000}"/>
    <cellStyle name="20% - Accent2 10 2_Working Capital Current" xfId="10058" xr:uid="{00000000-0005-0000-0000-0000D0030000}"/>
    <cellStyle name="20% - Accent2 10 3" xfId="1525" xr:uid="{00000000-0005-0000-0000-0000D1030000}"/>
    <cellStyle name="20% - Accent2 10 3 2" xfId="1526" xr:uid="{00000000-0005-0000-0000-0000D2030000}"/>
    <cellStyle name="20% - Accent2 10 3_Working Capital Current" xfId="10059" xr:uid="{00000000-0005-0000-0000-0000D3030000}"/>
    <cellStyle name="20% - Accent2 10 4" xfId="1527" xr:uid="{00000000-0005-0000-0000-0000D4030000}"/>
    <cellStyle name="20% - Accent2 10 5" xfId="1528" xr:uid="{00000000-0005-0000-0000-0000D5030000}"/>
    <cellStyle name="20% - Accent2 10_Not_for_upload_before_M4_correc" xfId="10060" xr:uid="{00000000-0005-0000-0000-0000D6030000}"/>
    <cellStyle name="20% - Accent2 100" xfId="1529" xr:uid="{00000000-0005-0000-0000-0000D7030000}"/>
    <cellStyle name="20% - Accent2 100 2" xfId="1530" xr:uid="{00000000-0005-0000-0000-0000D8030000}"/>
    <cellStyle name="20% - Accent2 100 2 2" xfId="1531" xr:uid="{00000000-0005-0000-0000-0000D9030000}"/>
    <cellStyle name="20% - Accent2 100 2_Working Capital Current" xfId="10061" xr:uid="{00000000-0005-0000-0000-0000DA030000}"/>
    <cellStyle name="20% - Accent2 100 3" xfId="1532" xr:uid="{00000000-0005-0000-0000-0000DB030000}"/>
    <cellStyle name="20% - Accent2 100 4" xfId="1533" xr:uid="{00000000-0005-0000-0000-0000DC030000}"/>
    <cellStyle name="20% - Accent2 100_Working Capital Current" xfId="10062" xr:uid="{00000000-0005-0000-0000-0000DD030000}"/>
    <cellStyle name="20% - Accent2 101" xfId="1534" xr:uid="{00000000-0005-0000-0000-0000DE030000}"/>
    <cellStyle name="20% - Accent2 101 2" xfId="1535" xr:uid="{00000000-0005-0000-0000-0000DF030000}"/>
    <cellStyle name="20% - Accent2 101 3" xfId="1536" xr:uid="{00000000-0005-0000-0000-0000E0030000}"/>
    <cellStyle name="20% - Accent2 101_Working Capital Current" xfId="10063" xr:uid="{00000000-0005-0000-0000-0000E1030000}"/>
    <cellStyle name="20% - Accent2 102" xfId="1537" xr:uid="{00000000-0005-0000-0000-0000E2030000}"/>
    <cellStyle name="20% - Accent2 102 2" xfId="1538" xr:uid="{00000000-0005-0000-0000-0000E3030000}"/>
    <cellStyle name="20% - Accent2 102 3" xfId="1539" xr:uid="{00000000-0005-0000-0000-0000E4030000}"/>
    <cellStyle name="20% - Accent2 102_Working Capital Current" xfId="10064" xr:uid="{00000000-0005-0000-0000-0000E5030000}"/>
    <cellStyle name="20% - Accent2 103" xfId="1540" xr:uid="{00000000-0005-0000-0000-0000E6030000}"/>
    <cellStyle name="20% - Accent2 104" xfId="1541" xr:uid="{00000000-0005-0000-0000-0000E7030000}"/>
    <cellStyle name="20% - Accent2 105" xfId="10065" xr:uid="{00000000-0005-0000-0000-0000E8030000}"/>
    <cellStyle name="20% - Accent2 11" xfId="1542" xr:uid="{00000000-0005-0000-0000-0000E9030000}"/>
    <cellStyle name="20% - Accent2 11 2" xfId="1543" xr:uid="{00000000-0005-0000-0000-0000EA030000}"/>
    <cellStyle name="20% - Accent2 11 2 2" xfId="1544" xr:uid="{00000000-0005-0000-0000-0000EB030000}"/>
    <cellStyle name="20% - Accent2 11 2 2 2" xfId="1545" xr:uid="{00000000-0005-0000-0000-0000EC030000}"/>
    <cellStyle name="20% - Accent2 11 2 2_Working Capital Current" xfId="10066" xr:uid="{00000000-0005-0000-0000-0000ED030000}"/>
    <cellStyle name="20% - Accent2 11 2 3" xfId="1546" xr:uid="{00000000-0005-0000-0000-0000EE030000}"/>
    <cellStyle name="20% - Accent2 11 2 4" xfId="1547" xr:uid="{00000000-0005-0000-0000-0000EF030000}"/>
    <cellStyle name="20% - Accent2 11 2_Working Capital Current" xfId="10067" xr:uid="{00000000-0005-0000-0000-0000F0030000}"/>
    <cellStyle name="20% - Accent2 11 3" xfId="1548" xr:uid="{00000000-0005-0000-0000-0000F1030000}"/>
    <cellStyle name="20% - Accent2 11 3 2" xfId="1549" xr:uid="{00000000-0005-0000-0000-0000F2030000}"/>
    <cellStyle name="20% - Accent2 11 3_Working Capital Current" xfId="10068" xr:uid="{00000000-0005-0000-0000-0000F3030000}"/>
    <cellStyle name="20% - Accent2 11 4" xfId="1550" xr:uid="{00000000-0005-0000-0000-0000F4030000}"/>
    <cellStyle name="20% - Accent2 11 5" xfId="1551" xr:uid="{00000000-0005-0000-0000-0000F5030000}"/>
    <cellStyle name="20% - Accent2 11_Not_for_upload_before_M4_correc" xfId="10069" xr:uid="{00000000-0005-0000-0000-0000F6030000}"/>
    <cellStyle name="20% - Accent2 12" xfId="1552" xr:uid="{00000000-0005-0000-0000-0000F7030000}"/>
    <cellStyle name="20% - Accent2 12 2" xfId="1553" xr:uid="{00000000-0005-0000-0000-0000F8030000}"/>
    <cellStyle name="20% - Accent2 12 2 2" xfId="1554" xr:uid="{00000000-0005-0000-0000-0000F9030000}"/>
    <cellStyle name="20% - Accent2 12 2 2 2" xfId="1555" xr:uid="{00000000-0005-0000-0000-0000FA030000}"/>
    <cellStyle name="20% - Accent2 12 2 2_Working Capital Current" xfId="10070" xr:uid="{00000000-0005-0000-0000-0000FB030000}"/>
    <cellStyle name="20% - Accent2 12 2 3" xfId="1556" xr:uid="{00000000-0005-0000-0000-0000FC030000}"/>
    <cellStyle name="20% - Accent2 12 2 4" xfId="1557" xr:uid="{00000000-0005-0000-0000-0000FD030000}"/>
    <cellStyle name="20% - Accent2 12 2_Working Capital Current" xfId="10071" xr:uid="{00000000-0005-0000-0000-0000FE030000}"/>
    <cellStyle name="20% - Accent2 12 3" xfId="1558" xr:uid="{00000000-0005-0000-0000-0000FF030000}"/>
    <cellStyle name="20% - Accent2 12 3 2" xfId="1559" xr:uid="{00000000-0005-0000-0000-000000040000}"/>
    <cellStyle name="20% - Accent2 12 3_Working Capital Current" xfId="10072" xr:uid="{00000000-0005-0000-0000-000001040000}"/>
    <cellStyle name="20% - Accent2 12 4" xfId="1560" xr:uid="{00000000-0005-0000-0000-000002040000}"/>
    <cellStyle name="20% - Accent2 12 5" xfId="1561" xr:uid="{00000000-0005-0000-0000-000003040000}"/>
    <cellStyle name="20% - Accent2 12_Not_for_upload_before_M4_correc" xfId="10073" xr:uid="{00000000-0005-0000-0000-000004040000}"/>
    <cellStyle name="20% - Accent2 13" xfId="1562" xr:uid="{00000000-0005-0000-0000-000005040000}"/>
    <cellStyle name="20% - Accent2 13 2" xfId="1563" xr:uid="{00000000-0005-0000-0000-000006040000}"/>
    <cellStyle name="20% - Accent2 13 2 2" xfId="1564" xr:uid="{00000000-0005-0000-0000-000007040000}"/>
    <cellStyle name="20% - Accent2 13 2 2 2" xfId="1565" xr:uid="{00000000-0005-0000-0000-000008040000}"/>
    <cellStyle name="20% - Accent2 13 2 2_Working Capital Current" xfId="10074" xr:uid="{00000000-0005-0000-0000-000009040000}"/>
    <cellStyle name="20% - Accent2 13 2 3" xfId="1566" xr:uid="{00000000-0005-0000-0000-00000A040000}"/>
    <cellStyle name="20% - Accent2 13 2 4" xfId="1567" xr:uid="{00000000-0005-0000-0000-00000B040000}"/>
    <cellStyle name="20% - Accent2 13 2_Working Capital Current" xfId="10075" xr:uid="{00000000-0005-0000-0000-00000C040000}"/>
    <cellStyle name="20% - Accent2 13 3" xfId="1568" xr:uid="{00000000-0005-0000-0000-00000D040000}"/>
    <cellStyle name="20% - Accent2 13 3 2" xfId="1569" xr:uid="{00000000-0005-0000-0000-00000E040000}"/>
    <cellStyle name="20% - Accent2 13 3_Working Capital Current" xfId="10076" xr:uid="{00000000-0005-0000-0000-00000F040000}"/>
    <cellStyle name="20% - Accent2 13 4" xfId="1570" xr:uid="{00000000-0005-0000-0000-000010040000}"/>
    <cellStyle name="20% - Accent2 13 5" xfId="1571" xr:uid="{00000000-0005-0000-0000-000011040000}"/>
    <cellStyle name="20% - Accent2 13_Not_for_upload_before_M4_correc" xfId="10077" xr:uid="{00000000-0005-0000-0000-000012040000}"/>
    <cellStyle name="20% - Accent2 14" xfId="1572" xr:uid="{00000000-0005-0000-0000-000013040000}"/>
    <cellStyle name="20% - Accent2 14 2" xfId="1573" xr:uid="{00000000-0005-0000-0000-000014040000}"/>
    <cellStyle name="20% - Accent2 14 2 2" xfId="1574" xr:uid="{00000000-0005-0000-0000-000015040000}"/>
    <cellStyle name="20% - Accent2 14 2 2 2" xfId="1575" xr:uid="{00000000-0005-0000-0000-000016040000}"/>
    <cellStyle name="20% - Accent2 14 2 2_Working Capital Current" xfId="10078" xr:uid="{00000000-0005-0000-0000-000017040000}"/>
    <cellStyle name="20% - Accent2 14 2 3" xfId="1576" xr:uid="{00000000-0005-0000-0000-000018040000}"/>
    <cellStyle name="20% - Accent2 14 2 4" xfId="1577" xr:uid="{00000000-0005-0000-0000-000019040000}"/>
    <cellStyle name="20% - Accent2 14 2_Working Capital Current" xfId="10079" xr:uid="{00000000-0005-0000-0000-00001A040000}"/>
    <cellStyle name="20% - Accent2 14 3" xfId="1578" xr:uid="{00000000-0005-0000-0000-00001B040000}"/>
    <cellStyle name="20% - Accent2 14 3 2" xfId="1579" xr:uid="{00000000-0005-0000-0000-00001C040000}"/>
    <cellStyle name="20% - Accent2 14 3_Working Capital Current" xfId="10080" xr:uid="{00000000-0005-0000-0000-00001D040000}"/>
    <cellStyle name="20% - Accent2 14 4" xfId="1580" xr:uid="{00000000-0005-0000-0000-00001E040000}"/>
    <cellStyle name="20% - Accent2 14 5" xfId="1581" xr:uid="{00000000-0005-0000-0000-00001F040000}"/>
    <cellStyle name="20% - Accent2 14_Not_for_upload_before_M4_correc" xfId="10081" xr:uid="{00000000-0005-0000-0000-000020040000}"/>
    <cellStyle name="20% - Accent2 15" xfId="1582" xr:uid="{00000000-0005-0000-0000-000021040000}"/>
    <cellStyle name="20% - Accent2 15 2" xfId="1583" xr:uid="{00000000-0005-0000-0000-000022040000}"/>
    <cellStyle name="20% - Accent2 15 2 2" xfId="1584" xr:uid="{00000000-0005-0000-0000-000023040000}"/>
    <cellStyle name="20% - Accent2 15 2 2 2" xfId="1585" xr:uid="{00000000-0005-0000-0000-000024040000}"/>
    <cellStyle name="20% - Accent2 15 2 2_Working Capital Current" xfId="10082" xr:uid="{00000000-0005-0000-0000-000025040000}"/>
    <cellStyle name="20% - Accent2 15 2 3" xfId="1586" xr:uid="{00000000-0005-0000-0000-000026040000}"/>
    <cellStyle name="20% - Accent2 15 2 4" xfId="1587" xr:uid="{00000000-0005-0000-0000-000027040000}"/>
    <cellStyle name="20% - Accent2 15 2_Working Capital Current" xfId="10083" xr:uid="{00000000-0005-0000-0000-000028040000}"/>
    <cellStyle name="20% - Accent2 15 3" xfId="1588" xr:uid="{00000000-0005-0000-0000-000029040000}"/>
    <cellStyle name="20% - Accent2 15 3 2" xfId="1589" xr:uid="{00000000-0005-0000-0000-00002A040000}"/>
    <cellStyle name="20% - Accent2 15 3_Working Capital Current" xfId="10084" xr:uid="{00000000-0005-0000-0000-00002B040000}"/>
    <cellStyle name="20% - Accent2 15 4" xfId="1590" xr:uid="{00000000-0005-0000-0000-00002C040000}"/>
    <cellStyle name="20% - Accent2 15 5" xfId="1591" xr:uid="{00000000-0005-0000-0000-00002D040000}"/>
    <cellStyle name="20% - Accent2 15_Not_for_upload_before_M4_correc" xfId="10085" xr:uid="{00000000-0005-0000-0000-00002E040000}"/>
    <cellStyle name="20% - Accent2 16" xfId="1592" xr:uid="{00000000-0005-0000-0000-00002F040000}"/>
    <cellStyle name="20% - Accent2 16 2" xfId="1593" xr:uid="{00000000-0005-0000-0000-000030040000}"/>
    <cellStyle name="20% - Accent2 16 2 2" xfId="1594" xr:uid="{00000000-0005-0000-0000-000031040000}"/>
    <cellStyle name="20% - Accent2 16 2 2 2" xfId="1595" xr:uid="{00000000-0005-0000-0000-000032040000}"/>
    <cellStyle name="20% - Accent2 16 2 2_Working Capital Current" xfId="10086" xr:uid="{00000000-0005-0000-0000-000033040000}"/>
    <cellStyle name="20% - Accent2 16 2 3" xfId="1596" xr:uid="{00000000-0005-0000-0000-000034040000}"/>
    <cellStyle name="20% - Accent2 16 2 4" xfId="1597" xr:uid="{00000000-0005-0000-0000-000035040000}"/>
    <cellStyle name="20% - Accent2 16 2_Working Capital Current" xfId="10087" xr:uid="{00000000-0005-0000-0000-000036040000}"/>
    <cellStyle name="20% - Accent2 16 3" xfId="1598" xr:uid="{00000000-0005-0000-0000-000037040000}"/>
    <cellStyle name="20% - Accent2 16 3 2" xfId="1599" xr:uid="{00000000-0005-0000-0000-000038040000}"/>
    <cellStyle name="20% - Accent2 16 3_Working Capital Current" xfId="10088" xr:uid="{00000000-0005-0000-0000-000039040000}"/>
    <cellStyle name="20% - Accent2 16 4" xfId="1600" xr:uid="{00000000-0005-0000-0000-00003A040000}"/>
    <cellStyle name="20% - Accent2 16 5" xfId="1601" xr:uid="{00000000-0005-0000-0000-00003B040000}"/>
    <cellStyle name="20% - Accent2 16_Not_for_upload_before_M4_correc" xfId="10089" xr:uid="{00000000-0005-0000-0000-00003C040000}"/>
    <cellStyle name="20% - Accent2 17" xfId="1602" xr:uid="{00000000-0005-0000-0000-00003D040000}"/>
    <cellStyle name="20% - Accent2 17 2" xfId="1603" xr:uid="{00000000-0005-0000-0000-00003E040000}"/>
    <cellStyle name="20% - Accent2 17 2 2" xfId="1604" xr:uid="{00000000-0005-0000-0000-00003F040000}"/>
    <cellStyle name="20% - Accent2 17 2 2 2" xfId="1605" xr:uid="{00000000-0005-0000-0000-000040040000}"/>
    <cellStyle name="20% - Accent2 17 2 2_Working Capital Current" xfId="10090" xr:uid="{00000000-0005-0000-0000-000041040000}"/>
    <cellStyle name="20% - Accent2 17 2 3" xfId="1606" xr:uid="{00000000-0005-0000-0000-000042040000}"/>
    <cellStyle name="20% - Accent2 17 2 4" xfId="1607" xr:uid="{00000000-0005-0000-0000-000043040000}"/>
    <cellStyle name="20% - Accent2 17 2_Working Capital Current" xfId="10091" xr:uid="{00000000-0005-0000-0000-000044040000}"/>
    <cellStyle name="20% - Accent2 17 3" xfId="1608" xr:uid="{00000000-0005-0000-0000-000045040000}"/>
    <cellStyle name="20% - Accent2 17 3 2" xfId="1609" xr:uid="{00000000-0005-0000-0000-000046040000}"/>
    <cellStyle name="20% - Accent2 17 3_Working Capital Current" xfId="10092" xr:uid="{00000000-0005-0000-0000-000047040000}"/>
    <cellStyle name="20% - Accent2 17 4" xfId="1610" xr:uid="{00000000-0005-0000-0000-000048040000}"/>
    <cellStyle name="20% - Accent2 17 5" xfId="1611" xr:uid="{00000000-0005-0000-0000-000049040000}"/>
    <cellStyle name="20% - Accent2 17_Not_for_upload_before_M4_correc" xfId="10093" xr:uid="{00000000-0005-0000-0000-00004A040000}"/>
    <cellStyle name="20% - Accent2 18" xfId="1612" xr:uid="{00000000-0005-0000-0000-00004B040000}"/>
    <cellStyle name="20% - Accent2 18 2" xfId="1613" xr:uid="{00000000-0005-0000-0000-00004C040000}"/>
    <cellStyle name="20% - Accent2 18 2 2" xfId="1614" xr:uid="{00000000-0005-0000-0000-00004D040000}"/>
    <cellStyle name="20% - Accent2 18 2 2 2" xfId="1615" xr:uid="{00000000-0005-0000-0000-00004E040000}"/>
    <cellStyle name="20% - Accent2 18 2 2_Working Capital Current" xfId="10094" xr:uid="{00000000-0005-0000-0000-00004F040000}"/>
    <cellStyle name="20% - Accent2 18 2 3" xfId="1616" xr:uid="{00000000-0005-0000-0000-000050040000}"/>
    <cellStyle name="20% - Accent2 18 2 4" xfId="1617" xr:uid="{00000000-0005-0000-0000-000051040000}"/>
    <cellStyle name="20% - Accent2 18 2_Working Capital Current" xfId="10095" xr:uid="{00000000-0005-0000-0000-000052040000}"/>
    <cellStyle name="20% - Accent2 18 3" xfId="1618" xr:uid="{00000000-0005-0000-0000-000053040000}"/>
    <cellStyle name="20% - Accent2 18 3 2" xfId="1619" xr:uid="{00000000-0005-0000-0000-000054040000}"/>
    <cellStyle name="20% - Accent2 18 3_Working Capital Current" xfId="10096" xr:uid="{00000000-0005-0000-0000-000055040000}"/>
    <cellStyle name="20% - Accent2 18 4" xfId="1620" xr:uid="{00000000-0005-0000-0000-000056040000}"/>
    <cellStyle name="20% - Accent2 18 5" xfId="1621" xr:uid="{00000000-0005-0000-0000-000057040000}"/>
    <cellStyle name="20% - Accent2 18_Not_for_upload_before_M4_correc" xfId="10097" xr:uid="{00000000-0005-0000-0000-000058040000}"/>
    <cellStyle name="20% - Accent2 19" xfId="1622" xr:uid="{00000000-0005-0000-0000-000059040000}"/>
    <cellStyle name="20% - Accent2 19 2" xfId="1623" xr:uid="{00000000-0005-0000-0000-00005A040000}"/>
    <cellStyle name="20% - Accent2 19 2 2" xfId="1624" xr:uid="{00000000-0005-0000-0000-00005B040000}"/>
    <cellStyle name="20% - Accent2 19 2 2 2" xfId="1625" xr:uid="{00000000-0005-0000-0000-00005C040000}"/>
    <cellStyle name="20% - Accent2 19 2 2_Working Capital Current" xfId="10098" xr:uid="{00000000-0005-0000-0000-00005D040000}"/>
    <cellStyle name="20% - Accent2 19 2 3" xfId="1626" xr:uid="{00000000-0005-0000-0000-00005E040000}"/>
    <cellStyle name="20% - Accent2 19 2 4" xfId="1627" xr:uid="{00000000-0005-0000-0000-00005F040000}"/>
    <cellStyle name="20% - Accent2 19 2_Working Capital Current" xfId="10099" xr:uid="{00000000-0005-0000-0000-000060040000}"/>
    <cellStyle name="20% - Accent2 19 3" xfId="1628" xr:uid="{00000000-0005-0000-0000-000061040000}"/>
    <cellStyle name="20% - Accent2 19 3 2" xfId="1629" xr:uid="{00000000-0005-0000-0000-000062040000}"/>
    <cellStyle name="20% - Accent2 19 3_Working Capital Current" xfId="10100" xr:uid="{00000000-0005-0000-0000-000063040000}"/>
    <cellStyle name="20% - Accent2 19 4" xfId="1630" xr:uid="{00000000-0005-0000-0000-000064040000}"/>
    <cellStyle name="20% - Accent2 19 5" xfId="1631" xr:uid="{00000000-0005-0000-0000-000065040000}"/>
    <cellStyle name="20% - Accent2 19_Not_for_upload_before_M4_correc" xfId="10101" xr:uid="{00000000-0005-0000-0000-000066040000}"/>
    <cellStyle name="20% - Accent2 2" xfId="49" xr:uid="{00000000-0005-0000-0000-00000C000000}"/>
    <cellStyle name="20% - Accent2 2 10" xfId="1632" xr:uid="{00000000-0005-0000-0000-000067040000}"/>
    <cellStyle name="20% - Accent2 2 2" xfId="50" xr:uid="{00000000-0005-0000-0000-00000D000000}"/>
    <cellStyle name="20% - Accent2 2 2 2" xfId="1634" xr:uid="{00000000-0005-0000-0000-000069040000}"/>
    <cellStyle name="20% - Accent2 2 2 2 2" xfId="1635" xr:uid="{00000000-0005-0000-0000-00006A040000}"/>
    <cellStyle name="20% - Accent2 2 2 2 2 2" xfId="1636" xr:uid="{00000000-0005-0000-0000-00006B040000}"/>
    <cellStyle name="20% - Accent2 2 2 2 2_Working Capital Current" xfId="10102" xr:uid="{00000000-0005-0000-0000-00006C040000}"/>
    <cellStyle name="20% - Accent2 2 2 2 3" xfId="1637" xr:uid="{00000000-0005-0000-0000-00006D040000}"/>
    <cellStyle name="20% - Accent2 2 2 2 4" xfId="1638" xr:uid="{00000000-0005-0000-0000-00006E040000}"/>
    <cellStyle name="20% - Accent2 2 2 2_Working Capital Current" xfId="10103" xr:uid="{00000000-0005-0000-0000-00006F040000}"/>
    <cellStyle name="20% - Accent2 2 2 3" xfId="1639" xr:uid="{00000000-0005-0000-0000-000070040000}"/>
    <cellStyle name="20% - Accent2 2 2 3 2" xfId="1640" xr:uid="{00000000-0005-0000-0000-000071040000}"/>
    <cellStyle name="20% - Accent2 2 2 3_Working Capital Current" xfId="10104" xr:uid="{00000000-0005-0000-0000-000072040000}"/>
    <cellStyle name="20% - Accent2 2 2 4" xfId="1641" xr:uid="{00000000-0005-0000-0000-000073040000}"/>
    <cellStyle name="20% - Accent2 2 2 5" xfId="1642" xr:uid="{00000000-0005-0000-0000-000074040000}"/>
    <cellStyle name="20% - Accent2 2 2 6" xfId="1633" xr:uid="{00000000-0005-0000-0000-000068040000}"/>
    <cellStyle name="20% - Accent2 2 2_Not_for_upload_before_M4_correc" xfId="10105" xr:uid="{00000000-0005-0000-0000-000075040000}"/>
    <cellStyle name="20% - Accent2 2 3" xfId="51" xr:uid="{00000000-0005-0000-0000-00000E000000}"/>
    <cellStyle name="20% - Accent2 2 3 2" xfId="52" xr:uid="{00000000-0005-0000-0000-00000F000000}"/>
    <cellStyle name="20% - Accent2 2 3 2 2" xfId="1645" xr:uid="{00000000-0005-0000-0000-000078040000}"/>
    <cellStyle name="20% - Accent2 2 3 2 2 2" xfId="1646" xr:uid="{00000000-0005-0000-0000-000079040000}"/>
    <cellStyle name="20% - Accent2 2 3 2 2_Working Capital Current" xfId="10106" xr:uid="{00000000-0005-0000-0000-00007A040000}"/>
    <cellStyle name="20% - Accent2 2 3 2 3" xfId="1647" xr:uid="{00000000-0005-0000-0000-00007B040000}"/>
    <cellStyle name="20% - Accent2 2 3 2 4" xfId="1648" xr:uid="{00000000-0005-0000-0000-00007C040000}"/>
    <cellStyle name="20% - Accent2 2 3 2 5" xfId="1644" xr:uid="{00000000-0005-0000-0000-000077040000}"/>
    <cellStyle name="20% - Accent2 2 3 2_Working Capital Current" xfId="10107" xr:uid="{00000000-0005-0000-0000-00007D040000}"/>
    <cellStyle name="20% - Accent2 2 3 3" xfId="53" xr:uid="{00000000-0005-0000-0000-000010000000}"/>
    <cellStyle name="20% - Accent2 2 3 3 2" xfId="1650" xr:uid="{00000000-0005-0000-0000-00007F040000}"/>
    <cellStyle name="20% - Accent2 2 3 3 3" xfId="1649" xr:uid="{00000000-0005-0000-0000-00007E040000}"/>
    <cellStyle name="20% - Accent2 2 3 3_Working Capital Current" xfId="10108" xr:uid="{00000000-0005-0000-0000-000080040000}"/>
    <cellStyle name="20% - Accent2 2 3 4" xfId="54" xr:uid="{00000000-0005-0000-0000-000011000000}"/>
    <cellStyle name="20% - Accent2 2 3 4 2" xfId="1651" xr:uid="{00000000-0005-0000-0000-000081040000}"/>
    <cellStyle name="20% - Accent2 2 3 5" xfId="1652" xr:uid="{00000000-0005-0000-0000-000082040000}"/>
    <cellStyle name="20% - Accent2 2 3 6" xfId="1643" xr:uid="{00000000-0005-0000-0000-000076040000}"/>
    <cellStyle name="20% - Accent2 2 3_Not_for_upload_before_M4_correc" xfId="10109" xr:uid="{00000000-0005-0000-0000-000083040000}"/>
    <cellStyle name="20% - Accent2 2 4" xfId="1653" xr:uid="{00000000-0005-0000-0000-000084040000}"/>
    <cellStyle name="20% - Accent2 2 4 2" xfId="1654" xr:uid="{00000000-0005-0000-0000-000085040000}"/>
    <cellStyle name="20% - Accent2 2 4 2 2" xfId="1655" xr:uid="{00000000-0005-0000-0000-000086040000}"/>
    <cellStyle name="20% - Accent2 2 4 2 2 2" xfId="1656" xr:uid="{00000000-0005-0000-0000-000087040000}"/>
    <cellStyle name="20% - Accent2 2 4 2 2_Working Capital Current" xfId="10110" xr:uid="{00000000-0005-0000-0000-000088040000}"/>
    <cellStyle name="20% - Accent2 2 4 2 3" xfId="1657" xr:uid="{00000000-0005-0000-0000-000089040000}"/>
    <cellStyle name="20% - Accent2 2 4 2 4" xfId="1658" xr:uid="{00000000-0005-0000-0000-00008A040000}"/>
    <cellStyle name="20% - Accent2 2 4 2_Working Capital Current" xfId="10111" xr:uid="{00000000-0005-0000-0000-00008B040000}"/>
    <cellStyle name="20% - Accent2 2 4 3" xfId="1659" xr:uid="{00000000-0005-0000-0000-00008C040000}"/>
    <cellStyle name="20% - Accent2 2 4 3 2" xfId="1660" xr:uid="{00000000-0005-0000-0000-00008D040000}"/>
    <cellStyle name="20% - Accent2 2 4 3_Working Capital Current" xfId="10112" xr:uid="{00000000-0005-0000-0000-00008E040000}"/>
    <cellStyle name="20% - Accent2 2 4 4" xfId="1661" xr:uid="{00000000-0005-0000-0000-00008F040000}"/>
    <cellStyle name="20% - Accent2 2 4 5" xfId="1662" xr:uid="{00000000-0005-0000-0000-000090040000}"/>
    <cellStyle name="20% - Accent2 2 4_Not_for_upload_before_M4_correc" xfId="10113" xr:uid="{00000000-0005-0000-0000-000091040000}"/>
    <cellStyle name="20% - Accent2 2 5" xfId="1663" xr:uid="{00000000-0005-0000-0000-000092040000}"/>
    <cellStyle name="20% - Accent2 2 5 2" xfId="1664" xr:uid="{00000000-0005-0000-0000-000093040000}"/>
    <cellStyle name="20% - Accent2 2 5 2 2" xfId="1665" xr:uid="{00000000-0005-0000-0000-000094040000}"/>
    <cellStyle name="20% - Accent2 2 5 2_Working Capital Current" xfId="10114" xr:uid="{00000000-0005-0000-0000-000095040000}"/>
    <cellStyle name="20% - Accent2 2 5 3" xfId="1666" xr:uid="{00000000-0005-0000-0000-000096040000}"/>
    <cellStyle name="20% - Accent2 2 6" xfId="1667" xr:uid="{00000000-0005-0000-0000-000097040000}"/>
    <cellStyle name="20% - Accent2 2 6 2" xfId="1668" xr:uid="{00000000-0005-0000-0000-000098040000}"/>
    <cellStyle name="20% - Accent2 2 6_Working Capital Current" xfId="10115" xr:uid="{00000000-0005-0000-0000-000099040000}"/>
    <cellStyle name="20% - Accent2 2 7" xfId="1669" xr:uid="{00000000-0005-0000-0000-00009A040000}"/>
    <cellStyle name="20% - Accent2 2 7 2" xfId="1670" xr:uid="{00000000-0005-0000-0000-00009B040000}"/>
    <cellStyle name="20% - Accent2 2 7_Working Capital Current" xfId="10116" xr:uid="{00000000-0005-0000-0000-00009C040000}"/>
    <cellStyle name="20% - Accent2 2 8" xfId="1671" xr:uid="{00000000-0005-0000-0000-00009D040000}"/>
    <cellStyle name="20% - Accent2 2 9" xfId="1672" xr:uid="{00000000-0005-0000-0000-00009E040000}"/>
    <cellStyle name="20% - Accent2 2_Not_for_upload_before_M4_correc" xfId="10117" xr:uid="{00000000-0005-0000-0000-00009F040000}"/>
    <cellStyle name="20% - Accent2 20" xfId="1673" xr:uid="{00000000-0005-0000-0000-0000A0040000}"/>
    <cellStyle name="20% - Accent2 20 2" xfId="1674" xr:uid="{00000000-0005-0000-0000-0000A1040000}"/>
    <cellStyle name="20% - Accent2 20 2 2" xfId="1675" xr:uid="{00000000-0005-0000-0000-0000A2040000}"/>
    <cellStyle name="20% - Accent2 20 2 2 2" xfId="1676" xr:uid="{00000000-0005-0000-0000-0000A3040000}"/>
    <cellStyle name="20% - Accent2 20 2 2_Working Capital Current" xfId="10118" xr:uid="{00000000-0005-0000-0000-0000A4040000}"/>
    <cellStyle name="20% - Accent2 20 2 3" xfId="1677" xr:uid="{00000000-0005-0000-0000-0000A5040000}"/>
    <cellStyle name="20% - Accent2 20 2 4" xfId="1678" xr:uid="{00000000-0005-0000-0000-0000A6040000}"/>
    <cellStyle name="20% - Accent2 20 2_Working Capital Current" xfId="10119" xr:uid="{00000000-0005-0000-0000-0000A7040000}"/>
    <cellStyle name="20% - Accent2 20 3" xfId="1679" xr:uid="{00000000-0005-0000-0000-0000A8040000}"/>
    <cellStyle name="20% - Accent2 20 3 2" xfId="1680" xr:uid="{00000000-0005-0000-0000-0000A9040000}"/>
    <cellStyle name="20% - Accent2 20 3_Working Capital Current" xfId="10120" xr:uid="{00000000-0005-0000-0000-0000AA040000}"/>
    <cellStyle name="20% - Accent2 20 4" xfId="1681" xr:uid="{00000000-0005-0000-0000-0000AB040000}"/>
    <cellStyle name="20% - Accent2 20 5" xfId="1682" xr:uid="{00000000-0005-0000-0000-0000AC040000}"/>
    <cellStyle name="20% - Accent2 20_Not_for_upload_before_M4_correc" xfId="10121" xr:uid="{00000000-0005-0000-0000-0000AD040000}"/>
    <cellStyle name="20% - Accent2 21" xfId="1683" xr:uid="{00000000-0005-0000-0000-0000AE040000}"/>
    <cellStyle name="20% - Accent2 21 2" xfId="1684" xr:uid="{00000000-0005-0000-0000-0000AF040000}"/>
    <cellStyle name="20% - Accent2 21 2 2" xfId="1685" xr:uid="{00000000-0005-0000-0000-0000B0040000}"/>
    <cellStyle name="20% - Accent2 21 2 2 2" xfId="1686" xr:uid="{00000000-0005-0000-0000-0000B1040000}"/>
    <cellStyle name="20% - Accent2 21 2 2_Working Capital Current" xfId="10122" xr:uid="{00000000-0005-0000-0000-0000B2040000}"/>
    <cellStyle name="20% - Accent2 21 2 3" xfId="1687" xr:uid="{00000000-0005-0000-0000-0000B3040000}"/>
    <cellStyle name="20% - Accent2 21 2 4" xfId="1688" xr:uid="{00000000-0005-0000-0000-0000B4040000}"/>
    <cellStyle name="20% - Accent2 21 2_Working Capital Current" xfId="10123" xr:uid="{00000000-0005-0000-0000-0000B5040000}"/>
    <cellStyle name="20% - Accent2 21 3" xfId="1689" xr:uid="{00000000-0005-0000-0000-0000B6040000}"/>
    <cellStyle name="20% - Accent2 21 3 2" xfId="1690" xr:uid="{00000000-0005-0000-0000-0000B7040000}"/>
    <cellStyle name="20% - Accent2 21 3_Working Capital Current" xfId="10124" xr:uid="{00000000-0005-0000-0000-0000B8040000}"/>
    <cellStyle name="20% - Accent2 21 4" xfId="1691" xr:uid="{00000000-0005-0000-0000-0000B9040000}"/>
    <cellStyle name="20% - Accent2 21 5" xfId="1692" xr:uid="{00000000-0005-0000-0000-0000BA040000}"/>
    <cellStyle name="20% - Accent2 21_Not_for_upload_before_M4_correc" xfId="10125" xr:uid="{00000000-0005-0000-0000-0000BB040000}"/>
    <cellStyle name="20% - Accent2 22" xfId="1693" xr:uid="{00000000-0005-0000-0000-0000BC040000}"/>
    <cellStyle name="20% - Accent2 22 2" xfId="1694" xr:uid="{00000000-0005-0000-0000-0000BD040000}"/>
    <cellStyle name="20% - Accent2 22 2 2" xfId="1695" xr:uid="{00000000-0005-0000-0000-0000BE040000}"/>
    <cellStyle name="20% - Accent2 22 2 2 2" xfId="1696" xr:uid="{00000000-0005-0000-0000-0000BF040000}"/>
    <cellStyle name="20% - Accent2 22 2 2_Working Capital Current" xfId="10126" xr:uid="{00000000-0005-0000-0000-0000C0040000}"/>
    <cellStyle name="20% - Accent2 22 2 3" xfId="1697" xr:uid="{00000000-0005-0000-0000-0000C1040000}"/>
    <cellStyle name="20% - Accent2 22 2 4" xfId="1698" xr:uid="{00000000-0005-0000-0000-0000C2040000}"/>
    <cellStyle name="20% - Accent2 22 2_Working Capital Current" xfId="10127" xr:uid="{00000000-0005-0000-0000-0000C3040000}"/>
    <cellStyle name="20% - Accent2 22 3" xfId="1699" xr:uid="{00000000-0005-0000-0000-0000C4040000}"/>
    <cellStyle name="20% - Accent2 22 3 2" xfId="1700" xr:uid="{00000000-0005-0000-0000-0000C5040000}"/>
    <cellStyle name="20% - Accent2 22 3_Working Capital Current" xfId="10128" xr:uid="{00000000-0005-0000-0000-0000C6040000}"/>
    <cellStyle name="20% - Accent2 22 4" xfId="1701" xr:uid="{00000000-0005-0000-0000-0000C7040000}"/>
    <cellStyle name="20% - Accent2 22 5" xfId="1702" xr:uid="{00000000-0005-0000-0000-0000C8040000}"/>
    <cellStyle name="20% - Accent2 22_Not_for_upload_before_M4_correc" xfId="10129" xr:uid="{00000000-0005-0000-0000-0000C9040000}"/>
    <cellStyle name="20% - Accent2 23" xfId="1703" xr:uid="{00000000-0005-0000-0000-0000CA040000}"/>
    <cellStyle name="20% - Accent2 23 2" xfId="1704" xr:uid="{00000000-0005-0000-0000-0000CB040000}"/>
    <cellStyle name="20% - Accent2 23 2 2" xfId="1705" xr:uid="{00000000-0005-0000-0000-0000CC040000}"/>
    <cellStyle name="20% - Accent2 23 2 2 2" xfId="1706" xr:uid="{00000000-0005-0000-0000-0000CD040000}"/>
    <cellStyle name="20% - Accent2 23 2 2_Working Capital Current" xfId="10130" xr:uid="{00000000-0005-0000-0000-0000CE040000}"/>
    <cellStyle name="20% - Accent2 23 2 3" xfId="1707" xr:uid="{00000000-0005-0000-0000-0000CF040000}"/>
    <cellStyle name="20% - Accent2 23 2 4" xfId="1708" xr:uid="{00000000-0005-0000-0000-0000D0040000}"/>
    <cellStyle name="20% - Accent2 23 2_Working Capital Current" xfId="10131" xr:uid="{00000000-0005-0000-0000-0000D1040000}"/>
    <cellStyle name="20% - Accent2 23 3" xfId="1709" xr:uid="{00000000-0005-0000-0000-0000D2040000}"/>
    <cellStyle name="20% - Accent2 23 3 2" xfId="1710" xr:uid="{00000000-0005-0000-0000-0000D3040000}"/>
    <cellStyle name="20% - Accent2 23 3_Working Capital Current" xfId="10132" xr:uid="{00000000-0005-0000-0000-0000D4040000}"/>
    <cellStyle name="20% - Accent2 23 4" xfId="1711" xr:uid="{00000000-0005-0000-0000-0000D5040000}"/>
    <cellStyle name="20% - Accent2 23 5" xfId="1712" xr:uid="{00000000-0005-0000-0000-0000D6040000}"/>
    <cellStyle name="20% - Accent2 23_Not_for_upload_before_M4_correc" xfId="10133" xr:uid="{00000000-0005-0000-0000-0000D7040000}"/>
    <cellStyle name="20% - Accent2 24" xfId="1713" xr:uid="{00000000-0005-0000-0000-0000D8040000}"/>
    <cellStyle name="20% - Accent2 24 2" xfId="1714" xr:uid="{00000000-0005-0000-0000-0000D9040000}"/>
    <cellStyle name="20% - Accent2 24 2 2" xfId="1715" xr:uid="{00000000-0005-0000-0000-0000DA040000}"/>
    <cellStyle name="20% - Accent2 24 2 2 2" xfId="1716" xr:uid="{00000000-0005-0000-0000-0000DB040000}"/>
    <cellStyle name="20% - Accent2 24 2 2_Working Capital Current" xfId="10134" xr:uid="{00000000-0005-0000-0000-0000DC040000}"/>
    <cellStyle name="20% - Accent2 24 2 3" xfId="1717" xr:uid="{00000000-0005-0000-0000-0000DD040000}"/>
    <cellStyle name="20% - Accent2 24 2 4" xfId="1718" xr:uid="{00000000-0005-0000-0000-0000DE040000}"/>
    <cellStyle name="20% - Accent2 24 2_Working Capital Current" xfId="10135" xr:uid="{00000000-0005-0000-0000-0000DF040000}"/>
    <cellStyle name="20% - Accent2 24 3" xfId="1719" xr:uid="{00000000-0005-0000-0000-0000E0040000}"/>
    <cellStyle name="20% - Accent2 24 3 2" xfId="1720" xr:uid="{00000000-0005-0000-0000-0000E1040000}"/>
    <cellStyle name="20% - Accent2 24 3_Working Capital Current" xfId="10136" xr:uid="{00000000-0005-0000-0000-0000E2040000}"/>
    <cellStyle name="20% - Accent2 24 4" xfId="1721" xr:uid="{00000000-0005-0000-0000-0000E3040000}"/>
    <cellStyle name="20% - Accent2 24 5" xfId="1722" xr:uid="{00000000-0005-0000-0000-0000E4040000}"/>
    <cellStyle name="20% - Accent2 24_Not_for_upload_before_M4_correc" xfId="10137" xr:uid="{00000000-0005-0000-0000-0000E5040000}"/>
    <cellStyle name="20% - Accent2 25" xfId="1723" xr:uid="{00000000-0005-0000-0000-0000E6040000}"/>
    <cellStyle name="20% - Accent2 25 2" xfId="1724" xr:uid="{00000000-0005-0000-0000-0000E7040000}"/>
    <cellStyle name="20% - Accent2 25 2 2" xfId="1725" xr:uid="{00000000-0005-0000-0000-0000E8040000}"/>
    <cellStyle name="20% - Accent2 25 2 2 2" xfId="1726" xr:uid="{00000000-0005-0000-0000-0000E9040000}"/>
    <cellStyle name="20% - Accent2 25 2 2_Working Capital Current" xfId="10138" xr:uid="{00000000-0005-0000-0000-0000EA040000}"/>
    <cellStyle name="20% - Accent2 25 2 3" xfId="1727" xr:uid="{00000000-0005-0000-0000-0000EB040000}"/>
    <cellStyle name="20% - Accent2 25 2 4" xfId="1728" xr:uid="{00000000-0005-0000-0000-0000EC040000}"/>
    <cellStyle name="20% - Accent2 25 2_Working Capital Current" xfId="10139" xr:uid="{00000000-0005-0000-0000-0000ED040000}"/>
    <cellStyle name="20% - Accent2 25 3" xfId="1729" xr:uid="{00000000-0005-0000-0000-0000EE040000}"/>
    <cellStyle name="20% - Accent2 25 3 2" xfId="1730" xr:uid="{00000000-0005-0000-0000-0000EF040000}"/>
    <cellStyle name="20% - Accent2 25 3_Working Capital Current" xfId="10140" xr:uid="{00000000-0005-0000-0000-0000F0040000}"/>
    <cellStyle name="20% - Accent2 25 4" xfId="1731" xr:uid="{00000000-0005-0000-0000-0000F1040000}"/>
    <cellStyle name="20% - Accent2 25 5" xfId="1732" xr:uid="{00000000-0005-0000-0000-0000F2040000}"/>
    <cellStyle name="20% - Accent2 25_Not_for_upload_before_M4_correc" xfId="10141" xr:uid="{00000000-0005-0000-0000-0000F3040000}"/>
    <cellStyle name="20% - Accent2 26" xfId="1733" xr:uid="{00000000-0005-0000-0000-0000F4040000}"/>
    <cellStyle name="20% - Accent2 26 2" xfId="1734" xr:uid="{00000000-0005-0000-0000-0000F5040000}"/>
    <cellStyle name="20% - Accent2 26 2 2" xfId="1735" xr:uid="{00000000-0005-0000-0000-0000F6040000}"/>
    <cellStyle name="20% - Accent2 26 2 3" xfId="1736" xr:uid="{00000000-0005-0000-0000-0000F7040000}"/>
    <cellStyle name="20% - Accent2 26 2_Working Capital Current" xfId="10142" xr:uid="{00000000-0005-0000-0000-0000F8040000}"/>
    <cellStyle name="20% - Accent2 26 3" xfId="1737" xr:uid="{00000000-0005-0000-0000-0000F9040000}"/>
    <cellStyle name="20% - Accent2 26 3 2" xfId="1738" xr:uid="{00000000-0005-0000-0000-0000FA040000}"/>
    <cellStyle name="20% - Accent2 26 3_Working Capital Current" xfId="10143" xr:uid="{00000000-0005-0000-0000-0000FB040000}"/>
    <cellStyle name="20% - Accent2 26 4" xfId="1739" xr:uid="{00000000-0005-0000-0000-0000FC040000}"/>
    <cellStyle name="20% - Accent2 26 5" xfId="1740" xr:uid="{00000000-0005-0000-0000-0000FD040000}"/>
    <cellStyle name="20% - Accent2 26_Not_for_upload_before_M4_correc" xfId="10144" xr:uid="{00000000-0005-0000-0000-0000FE040000}"/>
    <cellStyle name="20% - Accent2 27" xfId="1741" xr:uid="{00000000-0005-0000-0000-0000FF040000}"/>
    <cellStyle name="20% - Accent2 27 2" xfId="1742" xr:uid="{00000000-0005-0000-0000-000000050000}"/>
    <cellStyle name="20% - Accent2 27 2 2" xfId="1743" xr:uid="{00000000-0005-0000-0000-000001050000}"/>
    <cellStyle name="20% - Accent2 27 2 3" xfId="1744" xr:uid="{00000000-0005-0000-0000-000002050000}"/>
    <cellStyle name="20% - Accent2 27 2_Working Capital Current" xfId="10145" xr:uid="{00000000-0005-0000-0000-000003050000}"/>
    <cellStyle name="20% - Accent2 27 3" xfId="1745" xr:uid="{00000000-0005-0000-0000-000004050000}"/>
    <cellStyle name="20% - Accent2 27 3 2" xfId="1746" xr:uid="{00000000-0005-0000-0000-000005050000}"/>
    <cellStyle name="20% - Accent2 27 3_Working Capital Current" xfId="10146" xr:uid="{00000000-0005-0000-0000-000006050000}"/>
    <cellStyle name="20% - Accent2 27 4" xfId="1747" xr:uid="{00000000-0005-0000-0000-000007050000}"/>
    <cellStyle name="20% - Accent2 27 5" xfId="1748" xr:uid="{00000000-0005-0000-0000-000008050000}"/>
    <cellStyle name="20% - Accent2 27_Not_for_upload_before_M4_correc" xfId="10147" xr:uid="{00000000-0005-0000-0000-000009050000}"/>
    <cellStyle name="20% - Accent2 28" xfId="1749" xr:uid="{00000000-0005-0000-0000-00000A050000}"/>
    <cellStyle name="20% - Accent2 28 2" xfId="1750" xr:uid="{00000000-0005-0000-0000-00000B050000}"/>
    <cellStyle name="20% - Accent2 28 2 2" xfId="1751" xr:uid="{00000000-0005-0000-0000-00000C050000}"/>
    <cellStyle name="20% - Accent2 28 2 3" xfId="1752" xr:uid="{00000000-0005-0000-0000-00000D050000}"/>
    <cellStyle name="20% - Accent2 28 2_Working Capital Current" xfId="10148" xr:uid="{00000000-0005-0000-0000-00000E050000}"/>
    <cellStyle name="20% - Accent2 28 3" xfId="1753" xr:uid="{00000000-0005-0000-0000-00000F050000}"/>
    <cellStyle name="20% - Accent2 28 3 2" xfId="1754" xr:uid="{00000000-0005-0000-0000-000010050000}"/>
    <cellStyle name="20% - Accent2 28 3_Working Capital Current" xfId="10149" xr:uid="{00000000-0005-0000-0000-000011050000}"/>
    <cellStyle name="20% - Accent2 28 4" xfId="1755" xr:uid="{00000000-0005-0000-0000-000012050000}"/>
    <cellStyle name="20% - Accent2 28 5" xfId="1756" xr:uid="{00000000-0005-0000-0000-000013050000}"/>
    <cellStyle name="20% - Accent2 28_Not_for_upload_before_M4_correc" xfId="10150" xr:uid="{00000000-0005-0000-0000-000014050000}"/>
    <cellStyle name="20% - Accent2 29" xfId="1757" xr:uid="{00000000-0005-0000-0000-000015050000}"/>
    <cellStyle name="20% - Accent2 29 2" xfId="1758" xr:uid="{00000000-0005-0000-0000-000016050000}"/>
    <cellStyle name="20% - Accent2 29 2 2" xfId="1759" xr:uid="{00000000-0005-0000-0000-000017050000}"/>
    <cellStyle name="20% - Accent2 29 2_Working Capital Current" xfId="10151" xr:uid="{00000000-0005-0000-0000-000018050000}"/>
    <cellStyle name="20% - Accent2 29 3" xfId="1760" xr:uid="{00000000-0005-0000-0000-000019050000}"/>
    <cellStyle name="20% - Accent2 29 4" xfId="1761" xr:uid="{00000000-0005-0000-0000-00001A050000}"/>
    <cellStyle name="20% - Accent2 29_Not_for_upload_before_M4_correc" xfId="10152" xr:uid="{00000000-0005-0000-0000-00001B050000}"/>
    <cellStyle name="20% - Accent2 3" xfId="55" xr:uid="{00000000-0005-0000-0000-000012000000}"/>
    <cellStyle name="20% - Accent2 3 2" xfId="1763" xr:uid="{00000000-0005-0000-0000-00001D050000}"/>
    <cellStyle name="20% - Accent2 3 2 2" xfId="1764" xr:uid="{00000000-0005-0000-0000-00001E050000}"/>
    <cellStyle name="20% - Accent2 3 2 2 2" xfId="1765" xr:uid="{00000000-0005-0000-0000-00001F050000}"/>
    <cellStyle name="20% - Accent2 3 2 2 2 2" xfId="1766" xr:uid="{00000000-0005-0000-0000-000020050000}"/>
    <cellStyle name="20% - Accent2 3 2 2 2_Working Capital Current" xfId="10153" xr:uid="{00000000-0005-0000-0000-000021050000}"/>
    <cellStyle name="20% - Accent2 3 2 2 3" xfId="1767" xr:uid="{00000000-0005-0000-0000-000022050000}"/>
    <cellStyle name="20% - Accent2 3 2 2 4" xfId="1768" xr:uid="{00000000-0005-0000-0000-000023050000}"/>
    <cellStyle name="20% - Accent2 3 2 2_Working Capital Current" xfId="10154" xr:uid="{00000000-0005-0000-0000-000024050000}"/>
    <cellStyle name="20% - Accent2 3 2 3" xfId="1769" xr:uid="{00000000-0005-0000-0000-000025050000}"/>
    <cellStyle name="20% - Accent2 3 2 3 2" xfId="1770" xr:uid="{00000000-0005-0000-0000-000026050000}"/>
    <cellStyle name="20% - Accent2 3 2 3_Working Capital Current" xfId="10155" xr:uid="{00000000-0005-0000-0000-000027050000}"/>
    <cellStyle name="20% - Accent2 3 2 4" xfId="1771" xr:uid="{00000000-0005-0000-0000-000028050000}"/>
    <cellStyle name="20% - Accent2 3 2 5" xfId="1772" xr:uid="{00000000-0005-0000-0000-000029050000}"/>
    <cellStyle name="20% - Accent2 3 2_Not_for_upload_before_M4_correc" xfId="10156" xr:uid="{00000000-0005-0000-0000-00002A050000}"/>
    <cellStyle name="20% - Accent2 3 3" xfId="1773" xr:uid="{00000000-0005-0000-0000-00002B050000}"/>
    <cellStyle name="20% - Accent2 3 3 2" xfId="1774" xr:uid="{00000000-0005-0000-0000-00002C050000}"/>
    <cellStyle name="20% - Accent2 3 3 2 2" xfId="1775" xr:uid="{00000000-0005-0000-0000-00002D050000}"/>
    <cellStyle name="20% - Accent2 3 3 2 2 2" xfId="1776" xr:uid="{00000000-0005-0000-0000-00002E050000}"/>
    <cellStyle name="20% - Accent2 3 3 2 2_Working Capital Current" xfId="10157" xr:uid="{00000000-0005-0000-0000-00002F050000}"/>
    <cellStyle name="20% - Accent2 3 3 2 3" xfId="1777" xr:uid="{00000000-0005-0000-0000-000030050000}"/>
    <cellStyle name="20% - Accent2 3 3 2 4" xfId="1778" xr:uid="{00000000-0005-0000-0000-000031050000}"/>
    <cellStyle name="20% - Accent2 3 3 2_Working Capital Current" xfId="10158" xr:uid="{00000000-0005-0000-0000-000032050000}"/>
    <cellStyle name="20% - Accent2 3 3 3" xfId="1779" xr:uid="{00000000-0005-0000-0000-000033050000}"/>
    <cellStyle name="20% - Accent2 3 3 3 2" xfId="1780" xr:uid="{00000000-0005-0000-0000-000034050000}"/>
    <cellStyle name="20% - Accent2 3 3 3_Working Capital Current" xfId="10159" xr:uid="{00000000-0005-0000-0000-000035050000}"/>
    <cellStyle name="20% - Accent2 3 3 4" xfId="1781" xr:uid="{00000000-0005-0000-0000-000036050000}"/>
    <cellStyle name="20% - Accent2 3 3 5" xfId="1782" xr:uid="{00000000-0005-0000-0000-000037050000}"/>
    <cellStyle name="20% - Accent2 3 3_Not_for_upload_before_M4_correc" xfId="10160" xr:uid="{00000000-0005-0000-0000-000038050000}"/>
    <cellStyle name="20% - Accent2 3 4" xfId="1783" xr:uid="{00000000-0005-0000-0000-000039050000}"/>
    <cellStyle name="20% - Accent2 3 4 2" xfId="1784" xr:uid="{00000000-0005-0000-0000-00003A050000}"/>
    <cellStyle name="20% - Accent2 3 4 2 2" xfId="1785" xr:uid="{00000000-0005-0000-0000-00003B050000}"/>
    <cellStyle name="20% - Accent2 3 4 2 2 2" xfId="1786" xr:uid="{00000000-0005-0000-0000-00003C050000}"/>
    <cellStyle name="20% - Accent2 3 4 2 2_Working Capital Current" xfId="10161" xr:uid="{00000000-0005-0000-0000-00003D050000}"/>
    <cellStyle name="20% - Accent2 3 4 2 3" xfId="1787" xr:uid="{00000000-0005-0000-0000-00003E050000}"/>
    <cellStyle name="20% - Accent2 3 4 2 4" xfId="1788" xr:uid="{00000000-0005-0000-0000-00003F050000}"/>
    <cellStyle name="20% - Accent2 3 4 2_Working Capital Current" xfId="10162" xr:uid="{00000000-0005-0000-0000-000040050000}"/>
    <cellStyle name="20% - Accent2 3 4 3" xfId="1789" xr:uid="{00000000-0005-0000-0000-000041050000}"/>
    <cellStyle name="20% - Accent2 3 4 3 2" xfId="1790" xr:uid="{00000000-0005-0000-0000-000042050000}"/>
    <cellStyle name="20% - Accent2 3 4 3_Working Capital Current" xfId="10163" xr:uid="{00000000-0005-0000-0000-000043050000}"/>
    <cellStyle name="20% - Accent2 3 4 4" xfId="1791" xr:uid="{00000000-0005-0000-0000-000044050000}"/>
    <cellStyle name="20% - Accent2 3 4 5" xfId="1792" xr:uid="{00000000-0005-0000-0000-000045050000}"/>
    <cellStyle name="20% - Accent2 3 4_Not_for_upload_before_M4_correc" xfId="10164" xr:uid="{00000000-0005-0000-0000-000046050000}"/>
    <cellStyle name="20% - Accent2 3 5" xfId="1793" xr:uid="{00000000-0005-0000-0000-000047050000}"/>
    <cellStyle name="20% - Accent2 3 5 2" xfId="1794" xr:uid="{00000000-0005-0000-0000-000048050000}"/>
    <cellStyle name="20% - Accent2 3 5 2 2" xfId="1795" xr:uid="{00000000-0005-0000-0000-000049050000}"/>
    <cellStyle name="20% - Accent2 3 5 2_Working Capital Current" xfId="10165" xr:uid="{00000000-0005-0000-0000-00004A050000}"/>
    <cellStyle name="20% - Accent2 3 5 3" xfId="1796" xr:uid="{00000000-0005-0000-0000-00004B050000}"/>
    <cellStyle name="20% - Accent2 3 5 4" xfId="1797" xr:uid="{00000000-0005-0000-0000-00004C050000}"/>
    <cellStyle name="20% - Accent2 3 5_Working Capital Current" xfId="10166" xr:uid="{00000000-0005-0000-0000-00004D050000}"/>
    <cellStyle name="20% - Accent2 3 6" xfId="1798" xr:uid="{00000000-0005-0000-0000-00004E050000}"/>
    <cellStyle name="20% - Accent2 3 6 2" xfId="1799" xr:uid="{00000000-0005-0000-0000-00004F050000}"/>
    <cellStyle name="20% - Accent2 3 6_Working Capital Current" xfId="10167" xr:uid="{00000000-0005-0000-0000-000050050000}"/>
    <cellStyle name="20% - Accent2 3 7" xfId="1800" xr:uid="{00000000-0005-0000-0000-000051050000}"/>
    <cellStyle name="20% - Accent2 3 8" xfId="1801" xr:uid="{00000000-0005-0000-0000-000052050000}"/>
    <cellStyle name="20% - Accent2 3 9" xfId="1762" xr:uid="{00000000-0005-0000-0000-00001C050000}"/>
    <cellStyle name="20% - Accent2 3_Not_for_upload_before_M4_correc" xfId="10168" xr:uid="{00000000-0005-0000-0000-000053050000}"/>
    <cellStyle name="20% - Accent2 30" xfId="1802" xr:uid="{00000000-0005-0000-0000-000054050000}"/>
    <cellStyle name="20% - Accent2 30 2" xfId="1803" xr:uid="{00000000-0005-0000-0000-000055050000}"/>
    <cellStyle name="20% - Accent2 30 2 2" xfId="1804" xr:uid="{00000000-0005-0000-0000-000056050000}"/>
    <cellStyle name="20% - Accent2 30 2_Working Capital Current" xfId="10169" xr:uid="{00000000-0005-0000-0000-000057050000}"/>
    <cellStyle name="20% - Accent2 30 3" xfId="1805" xr:uid="{00000000-0005-0000-0000-000058050000}"/>
    <cellStyle name="20% - Accent2 30 4" xfId="1806" xr:uid="{00000000-0005-0000-0000-000059050000}"/>
    <cellStyle name="20% - Accent2 30_Working Capital Current" xfId="10170" xr:uid="{00000000-0005-0000-0000-00005A050000}"/>
    <cellStyle name="20% - Accent2 31" xfId="1807" xr:uid="{00000000-0005-0000-0000-00005B050000}"/>
    <cellStyle name="20% - Accent2 31 2" xfId="1808" xr:uid="{00000000-0005-0000-0000-00005C050000}"/>
    <cellStyle name="20% - Accent2 31 2 2" xfId="1809" xr:uid="{00000000-0005-0000-0000-00005D050000}"/>
    <cellStyle name="20% - Accent2 31 2_Working Capital Current" xfId="10171" xr:uid="{00000000-0005-0000-0000-00005E050000}"/>
    <cellStyle name="20% - Accent2 31 3" xfId="1810" xr:uid="{00000000-0005-0000-0000-00005F050000}"/>
    <cellStyle name="20% - Accent2 31 4" xfId="1811" xr:uid="{00000000-0005-0000-0000-000060050000}"/>
    <cellStyle name="20% - Accent2 31_Working Capital Current" xfId="10172" xr:uid="{00000000-0005-0000-0000-000061050000}"/>
    <cellStyle name="20% - Accent2 32" xfId="1812" xr:uid="{00000000-0005-0000-0000-000062050000}"/>
    <cellStyle name="20% - Accent2 32 2" xfId="1813" xr:uid="{00000000-0005-0000-0000-000063050000}"/>
    <cellStyle name="20% - Accent2 32 2 2" xfId="1814" xr:uid="{00000000-0005-0000-0000-000064050000}"/>
    <cellStyle name="20% - Accent2 32 2_Working Capital Current" xfId="10173" xr:uid="{00000000-0005-0000-0000-000065050000}"/>
    <cellStyle name="20% - Accent2 32 3" xfId="1815" xr:uid="{00000000-0005-0000-0000-000066050000}"/>
    <cellStyle name="20% - Accent2 32 4" xfId="1816" xr:uid="{00000000-0005-0000-0000-000067050000}"/>
    <cellStyle name="20% - Accent2 32_Working Capital Current" xfId="10174" xr:uid="{00000000-0005-0000-0000-000068050000}"/>
    <cellStyle name="20% - Accent2 33" xfId="1817" xr:uid="{00000000-0005-0000-0000-000069050000}"/>
    <cellStyle name="20% - Accent2 33 2" xfId="1818" xr:uid="{00000000-0005-0000-0000-00006A050000}"/>
    <cellStyle name="20% - Accent2 33 2 2" xfId="1819" xr:uid="{00000000-0005-0000-0000-00006B050000}"/>
    <cellStyle name="20% - Accent2 33 2_Working Capital Current" xfId="10175" xr:uid="{00000000-0005-0000-0000-00006C050000}"/>
    <cellStyle name="20% - Accent2 33 3" xfId="1820" xr:uid="{00000000-0005-0000-0000-00006D050000}"/>
    <cellStyle name="20% - Accent2 33 4" xfId="1821" xr:uid="{00000000-0005-0000-0000-00006E050000}"/>
    <cellStyle name="20% - Accent2 33_Working Capital Current" xfId="10176" xr:uid="{00000000-0005-0000-0000-00006F050000}"/>
    <cellStyle name="20% - Accent2 34" xfId="1822" xr:uid="{00000000-0005-0000-0000-000070050000}"/>
    <cellStyle name="20% - Accent2 34 2" xfId="1823" xr:uid="{00000000-0005-0000-0000-000071050000}"/>
    <cellStyle name="20% - Accent2 34 2 2" xfId="1824" xr:uid="{00000000-0005-0000-0000-000072050000}"/>
    <cellStyle name="20% - Accent2 34 2_Working Capital Current" xfId="10177" xr:uid="{00000000-0005-0000-0000-000073050000}"/>
    <cellStyle name="20% - Accent2 34 3" xfId="1825" xr:uid="{00000000-0005-0000-0000-000074050000}"/>
    <cellStyle name="20% - Accent2 34 4" xfId="1826" xr:uid="{00000000-0005-0000-0000-000075050000}"/>
    <cellStyle name="20% - Accent2 34_Working Capital Current" xfId="10178" xr:uid="{00000000-0005-0000-0000-000076050000}"/>
    <cellStyle name="20% - Accent2 35" xfId="1827" xr:uid="{00000000-0005-0000-0000-000077050000}"/>
    <cellStyle name="20% - Accent2 35 2" xfId="1828" xr:uid="{00000000-0005-0000-0000-000078050000}"/>
    <cellStyle name="20% - Accent2 35 2 2" xfId="1829" xr:uid="{00000000-0005-0000-0000-000079050000}"/>
    <cellStyle name="20% - Accent2 35 2_Working Capital Current" xfId="10179" xr:uid="{00000000-0005-0000-0000-00007A050000}"/>
    <cellStyle name="20% - Accent2 35 3" xfId="1830" xr:uid="{00000000-0005-0000-0000-00007B050000}"/>
    <cellStyle name="20% - Accent2 35 4" xfId="1831" xr:uid="{00000000-0005-0000-0000-00007C050000}"/>
    <cellStyle name="20% - Accent2 35_Working Capital Current" xfId="10180" xr:uid="{00000000-0005-0000-0000-00007D050000}"/>
    <cellStyle name="20% - Accent2 36" xfId="1832" xr:uid="{00000000-0005-0000-0000-00007E050000}"/>
    <cellStyle name="20% - Accent2 36 2" xfId="1833" xr:uid="{00000000-0005-0000-0000-00007F050000}"/>
    <cellStyle name="20% - Accent2 36 2 2" xfId="1834" xr:uid="{00000000-0005-0000-0000-000080050000}"/>
    <cellStyle name="20% - Accent2 36 2_Working Capital Current" xfId="10181" xr:uid="{00000000-0005-0000-0000-000081050000}"/>
    <cellStyle name="20% - Accent2 36 3" xfId="1835" xr:uid="{00000000-0005-0000-0000-000082050000}"/>
    <cellStyle name="20% - Accent2 36 4" xfId="1836" xr:uid="{00000000-0005-0000-0000-000083050000}"/>
    <cellStyle name="20% - Accent2 36_Working Capital Current" xfId="10182" xr:uid="{00000000-0005-0000-0000-000084050000}"/>
    <cellStyle name="20% - Accent2 37" xfId="1837" xr:uid="{00000000-0005-0000-0000-000085050000}"/>
    <cellStyle name="20% - Accent2 37 2" xfId="1838" xr:uid="{00000000-0005-0000-0000-000086050000}"/>
    <cellStyle name="20% - Accent2 37 2 2" xfId="1839" xr:uid="{00000000-0005-0000-0000-000087050000}"/>
    <cellStyle name="20% - Accent2 37 2_Working Capital Current" xfId="10183" xr:uid="{00000000-0005-0000-0000-000088050000}"/>
    <cellStyle name="20% - Accent2 37 3" xfId="1840" xr:uid="{00000000-0005-0000-0000-000089050000}"/>
    <cellStyle name="20% - Accent2 37 4" xfId="1841" xr:uid="{00000000-0005-0000-0000-00008A050000}"/>
    <cellStyle name="20% - Accent2 37_Working Capital Current" xfId="10184" xr:uid="{00000000-0005-0000-0000-00008B050000}"/>
    <cellStyle name="20% - Accent2 38" xfId="1842" xr:uid="{00000000-0005-0000-0000-00008C050000}"/>
    <cellStyle name="20% - Accent2 38 2" xfId="1843" xr:uid="{00000000-0005-0000-0000-00008D050000}"/>
    <cellStyle name="20% - Accent2 38 2 2" xfId="1844" xr:uid="{00000000-0005-0000-0000-00008E050000}"/>
    <cellStyle name="20% - Accent2 38 2_Working Capital Current" xfId="10185" xr:uid="{00000000-0005-0000-0000-00008F050000}"/>
    <cellStyle name="20% - Accent2 38 3" xfId="1845" xr:uid="{00000000-0005-0000-0000-000090050000}"/>
    <cellStyle name="20% - Accent2 38 4" xfId="1846" xr:uid="{00000000-0005-0000-0000-000091050000}"/>
    <cellStyle name="20% - Accent2 38_Working Capital Current" xfId="10186" xr:uid="{00000000-0005-0000-0000-000092050000}"/>
    <cellStyle name="20% - Accent2 39" xfId="1847" xr:uid="{00000000-0005-0000-0000-000093050000}"/>
    <cellStyle name="20% - Accent2 39 2" xfId="1848" xr:uid="{00000000-0005-0000-0000-000094050000}"/>
    <cellStyle name="20% - Accent2 39 2 2" xfId="1849" xr:uid="{00000000-0005-0000-0000-000095050000}"/>
    <cellStyle name="20% - Accent2 39 2_Working Capital Current" xfId="10187" xr:uid="{00000000-0005-0000-0000-000096050000}"/>
    <cellStyle name="20% - Accent2 39 3" xfId="1850" xr:uid="{00000000-0005-0000-0000-000097050000}"/>
    <cellStyle name="20% - Accent2 39 4" xfId="1851" xr:uid="{00000000-0005-0000-0000-000098050000}"/>
    <cellStyle name="20% - Accent2 39_Working Capital Current" xfId="10188" xr:uid="{00000000-0005-0000-0000-000099050000}"/>
    <cellStyle name="20% - Accent2 4" xfId="1852" xr:uid="{00000000-0005-0000-0000-00009A050000}"/>
    <cellStyle name="20% - Accent2 4 2" xfId="1853" xr:uid="{00000000-0005-0000-0000-00009B050000}"/>
    <cellStyle name="20% - Accent2 4 2 2" xfId="1854" xr:uid="{00000000-0005-0000-0000-00009C050000}"/>
    <cellStyle name="20% - Accent2 4 2 2 2" xfId="1855" xr:uid="{00000000-0005-0000-0000-00009D050000}"/>
    <cellStyle name="20% - Accent2 4 2 2_Working Capital Current" xfId="10189" xr:uid="{00000000-0005-0000-0000-00009E050000}"/>
    <cellStyle name="20% - Accent2 4 2 3" xfId="1856" xr:uid="{00000000-0005-0000-0000-00009F050000}"/>
    <cellStyle name="20% - Accent2 4 2 4" xfId="1857" xr:uid="{00000000-0005-0000-0000-0000A0050000}"/>
    <cellStyle name="20% - Accent2 4 2_Working Capital Current" xfId="10190" xr:uid="{00000000-0005-0000-0000-0000A1050000}"/>
    <cellStyle name="20% - Accent2 4 3" xfId="1858" xr:uid="{00000000-0005-0000-0000-0000A2050000}"/>
    <cellStyle name="20% - Accent2 4 3 2" xfId="1859" xr:uid="{00000000-0005-0000-0000-0000A3050000}"/>
    <cellStyle name="20% - Accent2 4 3_Working Capital Current" xfId="10191" xr:uid="{00000000-0005-0000-0000-0000A4050000}"/>
    <cellStyle name="20% - Accent2 4 4" xfId="1860" xr:uid="{00000000-0005-0000-0000-0000A5050000}"/>
    <cellStyle name="20% - Accent2 4 5" xfId="1861" xr:uid="{00000000-0005-0000-0000-0000A6050000}"/>
    <cellStyle name="20% - Accent2 4_Not_for_upload_before_M4_correc" xfId="10192" xr:uid="{00000000-0005-0000-0000-0000A7050000}"/>
    <cellStyle name="20% - Accent2 40" xfId="1862" xr:uid="{00000000-0005-0000-0000-0000A8050000}"/>
    <cellStyle name="20% - Accent2 40 2" xfId="1863" xr:uid="{00000000-0005-0000-0000-0000A9050000}"/>
    <cellStyle name="20% - Accent2 40 2 2" xfId="1864" xr:uid="{00000000-0005-0000-0000-0000AA050000}"/>
    <cellStyle name="20% - Accent2 40 2_Working Capital Current" xfId="10193" xr:uid="{00000000-0005-0000-0000-0000AB050000}"/>
    <cellStyle name="20% - Accent2 40 3" xfId="1865" xr:uid="{00000000-0005-0000-0000-0000AC050000}"/>
    <cellStyle name="20% - Accent2 40 4" xfId="1866" xr:uid="{00000000-0005-0000-0000-0000AD050000}"/>
    <cellStyle name="20% - Accent2 40_Working Capital Current" xfId="10194" xr:uid="{00000000-0005-0000-0000-0000AE050000}"/>
    <cellStyle name="20% - Accent2 41" xfId="1867" xr:uid="{00000000-0005-0000-0000-0000AF050000}"/>
    <cellStyle name="20% - Accent2 41 2" xfId="1868" xr:uid="{00000000-0005-0000-0000-0000B0050000}"/>
    <cellStyle name="20% - Accent2 41 2 2" xfId="1869" xr:uid="{00000000-0005-0000-0000-0000B1050000}"/>
    <cellStyle name="20% - Accent2 41 2_Working Capital Current" xfId="10195" xr:uid="{00000000-0005-0000-0000-0000B2050000}"/>
    <cellStyle name="20% - Accent2 41 3" xfId="1870" xr:uid="{00000000-0005-0000-0000-0000B3050000}"/>
    <cellStyle name="20% - Accent2 41 4" xfId="1871" xr:uid="{00000000-0005-0000-0000-0000B4050000}"/>
    <cellStyle name="20% - Accent2 41_Working Capital Current" xfId="10196" xr:uid="{00000000-0005-0000-0000-0000B5050000}"/>
    <cellStyle name="20% - Accent2 42" xfId="1872" xr:uid="{00000000-0005-0000-0000-0000B6050000}"/>
    <cellStyle name="20% - Accent2 42 2" xfId="1873" xr:uid="{00000000-0005-0000-0000-0000B7050000}"/>
    <cellStyle name="20% - Accent2 42 2 2" xfId="1874" xr:uid="{00000000-0005-0000-0000-0000B8050000}"/>
    <cellStyle name="20% - Accent2 42 2_Working Capital Current" xfId="10197" xr:uid="{00000000-0005-0000-0000-0000B9050000}"/>
    <cellStyle name="20% - Accent2 42 3" xfId="1875" xr:uid="{00000000-0005-0000-0000-0000BA050000}"/>
    <cellStyle name="20% - Accent2 42 4" xfId="1876" xr:uid="{00000000-0005-0000-0000-0000BB050000}"/>
    <cellStyle name="20% - Accent2 42_Working Capital Current" xfId="10198" xr:uid="{00000000-0005-0000-0000-0000BC050000}"/>
    <cellStyle name="20% - Accent2 43" xfId="1877" xr:uid="{00000000-0005-0000-0000-0000BD050000}"/>
    <cellStyle name="20% - Accent2 43 2" xfId="1878" xr:uid="{00000000-0005-0000-0000-0000BE050000}"/>
    <cellStyle name="20% - Accent2 43 2 2" xfId="1879" xr:uid="{00000000-0005-0000-0000-0000BF050000}"/>
    <cellStyle name="20% - Accent2 43 2_Working Capital Current" xfId="10199" xr:uid="{00000000-0005-0000-0000-0000C0050000}"/>
    <cellStyle name="20% - Accent2 43 3" xfId="1880" xr:uid="{00000000-0005-0000-0000-0000C1050000}"/>
    <cellStyle name="20% - Accent2 43 4" xfId="1881" xr:uid="{00000000-0005-0000-0000-0000C2050000}"/>
    <cellStyle name="20% - Accent2 43_Working Capital Current" xfId="10200" xr:uid="{00000000-0005-0000-0000-0000C3050000}"/>
    <cellStyle name="20% - Accent2 44" xfId="1882" xr:uid="{00000000-0005-0000-0000-0000C4050000}"/>
    <cellStyle name="20% - Accent2 44 2" xfId="1883" xr:uid="{00000000-0005-0000-0000-0000C5050000}"/>
    <cellStyle name="20% - Accent2 44 2 2" xfId="1884" xr:uid="{00000000-0005-0000-0000-0000C6050000}"/>
    <cellStyle name="20% - Accent2 44 2_Working Capital Current" xfId="10201" xr:uid="{00000000-0005-0000-0000-0000C7050000}"/>
    <cellStyle name="20% - Accent2 44 3" xfId="1885" xr:uid="{00000000-0005-0000-0000-0000C8050000}"/>
    <cellStyle name="20% - Accent2 44 4" xfId="1886" xr:uid="{00000000-0005-0000-0000-0000C9050000}"/>
    <cellStyle name="20% - Accent2 44_Working Capital Current" xfId="10202" xr:uid="{00000000-0005-0000-0000-0000CA050000}"/>
    <cellStyle name="20% - Accent2 45" xfId="1887" xr:uid="{00000000-0005-0000-0000-0000CB050000}"/>
    <cellStyle name="20% - Accent2 45 2" xfId="1888" xr:uid="{00000000-0005-0000-0000-0000CC050000}"/>
    <cellStyle name="20% - Accent2 45 2 2" xfId="1889" xr:uid="{00000000-0005-0000-0000-0000CD050000}"/>
    <cellStyle name="20% - Accent2 45 2_Working Capital Current" xfId="10203" xr:uid="{00000000-0005-0000-0000-0000CE050000}"/>
    <cellStyle name="20% - Accent2 45 3" xfId="1890" xr:uid="{00000000-0005-0000-0000-0000CF050000}"/>
    <cellStyle name="20% - Accent2 45 4" xfId="1891" xr:uid="{00000000-0005-0000-0000-0000D0050000}"/>
    <cellStyle name="20% - Accent2 45_Working Capital Current" xfId="10204" xr:uid="{00000000-0005-0000-0000-0000D1050000}"/>
    <cellStyle name="20% - Accent2 46" xfId="1892" xr:uid="{00000000-0005-0000-0000-0000D2050000}"/>
    <cellStyle name="20% - Accent2 46 2" xfId="1893" xr:uid="{00000000-0005-0000-0000-0000D3050000}"/>
    <cellStyle name="20% - Accent2 46 2 2" xfId="1894" xr:uid="{00000000-0005-0000-0000-0000D4050000}"/>
    <cellStyle name="20% - Accent2 46 2_Working Capital Current" xfId="10205" xr:uid="{00000000-0005-0000-0000-0000D5050000}"/>
    <cellStyle name="20% - Accent2 46 3" xfId="1895" xr:uid="{00000000-0005-0000-0000-0000D6050000}"/>
    <cellStyle name="20% - Accent2 46 4" xfId="1896" xr:uid="{00000000-0005-0000-0000-0000D7050000}"/>
    <cellStyle name="20% - Accent2 46_Working Capital Current" xfId="10206" xr:uid="{00000000-0005-0000-0000-0000D8050000}"/>
    <cellStyle name="20% - Accent2 47" xfId="1897" xr:uid="{00000000-0005-0000-0000-0000D9050000}"/>
    <cellStyle name="20% - Accent2 47 2" xfId="1898" xr:uid="{00000000-0005-0000-0000-0000DA050000}"/>
    <cellStyle name="20% - Accent2 47 2 2" xfId="1899" xr:uid="{00000000-0005-0000-0000-0000DB050000}"/>
    <cellStyle name="20% - Accent2 47 2_Working Capital Current" xfId="10207" xr:uid="{00000000-0005-0000-0000-0000DC050000}"/>
    <cellStyle name="20% - Accent2 47 3" xfId="1900" xr:uid="{00000000-0005-0000-0000-0000DD050000}"/>
    <cellStyle name="20% - Accent2 47 4" xfId="1901" xr:uid="{00000000-0005-0000-0000-0000DE050000}"/>
    <cellStyle name="20% - Accent2 47_Working Capital Current" xfId="10208" xr:uid="{00000000-0005-0000-0000-0000DF050000}"/>
    <cellStyle name="20% - Accent2 48" xfId="1902" xr:uid="{00000000-0005-0000-0000-0000E0050000}"/>
    <cellStyle name="20% - Accent2 48 2" xfId="1903" xr:uid="{00000000-0005-0000-0000-0000E1050000}"/>
    <cellStyle name="20% - Accent2 48 2 2" xfId="1904" xr:uid="{00000000-0005-0000-0000-0000E2050000}"/>
    <cellStyle name="20% - Accent2 48 2_Working Capital Current" xfId="10209" xr:uid="{00000000-0005-0000-0000-0000E3050000}"/>
    <cellStyle name="20% - Accent2 48 3" xfId="1905" xr:uid="{00000000-0005-0000-0000-0000E4050000}"/>
    <cellStyle name="20% - Accent2 48 4" xfId="1906" xr:uid="{00000000-0005-0000-0000-0000E5050000}"/>
    <cellStyle name="20% - Accent2 48_Working Capital Current" xfId="10210" xr:uid="{00000000-0005-0000-0000-0000E6050000}"/>
    <cellStyle name="20% - Accent2 49" xfId="1907" xr:uid="{00000000-0005-0000-0000-0000E7050000}"/>
    <cellStyle name="20% - Accent2 49 2" xfId="1908" xr:uid="{00000000-0005-0000-0000-0000E8050000}"/>
    <cellStyle name="20% - Accent2 49 2 2" xfId="1909" xr:uid="{00000000-0005-0000-0000-0000E9050000}"/>
    <cellStyle name="20% - Accent2 49 2_Working Capital Current" xfId="10211" xr:uid="{00000000-0005-0000-0000-0000EA050000}"/>
    <cellStyle name="20% - Accent2 49 3" xfId="1910" xr:uid="{00000000-0005-0000-0000-0000EB050000}"/>
    <cellStyle name="20% - Accent2 49 4" xfId="1911" xr:uid="{00000000-0005-0000-0000-0000EC050000}"/>
    <cellStyle name="20% - Accent2 49_Working Capital Current" xfId="10212" xr:uid="{00000000-0005-0000-0000-0000ED050000}"/>
    <cellStyle name="20% - Accent2 5" xfId="1912" xr:uid="{00000000-0005-0000-0000-0000EE050000}"/>
    <cellStyle name="20% - Accent2 5 2" xfId="1913" xr:uid="{00000000-0005-0000-0000-0000EF050000}"/>
    <cellStyle name="20% - Accent2 5 2 2" xfId="1914" xr:uid="{00000000-0005-0000-0000-0000F0050000}"/>
    <cellStyle name="20% - Accent2 5 2 2 2" xfId="1915" xr:uid="{00000000-0005-0000-0000-0000F1050000}"/>
    <cellStyle name="20% - Accent2 5 2 2_Working Capital Current" xfId="10213" xr:uid="{00000000-0005-0000-0000-0000F2050000}"/>
    <cellStyle name="20% - Accent2 5 2 3" xfId="1916" xr:uid="{00000000-0005-0000-0000-0000F3050000}"/>
    <cellStyle name="20% - Accent2 5 2 4" xfId="1917" xr:uid="{00000000-0005-0000-0000-0000F4050000}"/>
    <cellStyle name="20% - Accent2 5 2_Working Capital Current" xfId="10214" xr:uid="{00000000-0005-0000-0000-0000F5050000}"/>
    <cellStyle name="20% - Accent2 5 3" xfId="1918" xr:uid="{00000000-0005-0000-0000-0000F6050000}"/>
    <cellStyle name="20% - Accent2 5 3 2" xfId="1919" xr:uid="{00000000-0005-0000-0000-0000F7050000}"/>
    <cellStyle name="20% - Accent2 5 3_Working Capital Current" xfId="10215" xr:uid="{00000000-0005-0000-0000-0000F8050000}"/>
    <cellStyle name="20% - Accent2 5 4" xfId="1920" xr:uid="{00000000-0005-0000-0000-0000F9050000}"/>
    <cellStyle name="20% - Accent2 5 5" xfId="1921" xr:uid="{00000000-0005-0000-0000-0000FA050000}"/>
    <cellStyle name="20% - Accent2 5_Not_for_upload_before_M4_correc" xfId="10216" xr:uid="{00000000-0005-0000-0000-0000FB050000}"/>
    <cellStyle name="20% - Accent2 50" xfId="1922" xr:uid="{00000000-0005-0000-0000-0000FC050000}"/>
    <cellStyle name="20% - Accent2 50 2" xfId="1923" xr:uid="{00000000-0005-0000-0000-0000FD050000}"/>
    <cellStyle name="20% - Accent2 50 2 2" xfId="1924" xr:uid="{00000000-0005-0000-0000-0000FE050000}"/>
    <cellStyle name="20% - Accent2 50 2_Working Capital Current" xfId="10217" xr:uid="{00000000-0005-0000-0000-0000FF050000}"/>
    <cellStyle name="20% - Accent2 50 3" xfId="1925" xr:uid="{00000000-0005-0000-0000-000000060000}"/>
    <cellStyle name="20% - Accent2 50 4" xfId="1926" xr:uid="{00000000-0005-0000-0000-000001060000}"/>
    <cellStyle name="20% - Accent2 50_Working Capital Current" xfId="10218" xr:uid="{00000000-0005-0000-0000-000002060000}"/>
    <cellStyle name="20% - Accent2 51" xfId="1927" xr:uid="{00000000-0005-0000-0000-000003060000}"/>
    <cellStyle name="20% - Accent2 51 2" xfId="1928" xr:uid="{00000000-0005-0000-0000-000004060000}"/>
    <cellStyle name="20% - Accent2 51 2 2" xfId="1929" xr:uid="{00000000-0005-0000-0000-000005060000}"/>
    <cellStyle name="20% - Accent2 51 2_Working Capital Current" xfId="10219" xr:uid="{00000000-0005-0000-0000-000006060000}"/>
    <cellStyle name="20% - Accent2 51 3" xfId="1930" xr:uid="{00000000-0005-0000-0000-000007060000}"/>
    <cellStyle name="20% - Accent2 51 4" xfId="1931" xr:uid="{00000000-0005-0000-0000-000008060000}"/>
    <cellStyle name="20% - Accent2 51_Working Capital Current" xfId="10220" xr:uid="{00000000-0005-0000-0000-000009060000}"/>
    <cellStyle name="20% - Accent2 52" xfId="1932" xr:uid="{00000000-0005-0000-0000-00000A060000}"/>
    <cellStyle name="20% - Accent2 52 2" xfId="1933" xr:uid="{00000000-0005-0000-0000-00000B060000}"/>
    <cellStyle name="20% - Accent2 52 2 2" xfId="1934" xr:uid="{00000000-0005-0000-0000-00000C060000}"/>
    <cellStyle name="20% - Accent2 52 2_Working Capital Current" xfId="10221" xr:uid="{00000000-0005-0000-0000-00000D060000}"/>
    <cellStyle name="20% - Accent2 52 3" xfId="1935" xr:uid="{00000000-0005-0000-0000-00000E060000}"/>
    <cellStyle name="20% - Accent2 52 4" xfId="1936" xr:uid="{00000000-0005-0000-0000-00000F060000}"/>
    <cellStyle name="20% - Accent2 52_Working Capital Current" xfId="10222" xr:uid="{00000000-0005-0000-0000-000010060000}"/>
    <cellStyle name="20% - Accent2 53" xfId="1937" xr:uid="{00000000-0005-0000-0000-000011060000}"/>
    <cellStyle name="20% - Accent2 53 2" xfId="1938" xr:uid="{00000000-0005-0000-0000-000012060000}"/>
    <cellStyle name="20% - Accent2 53 2 2" xfId="1939" xr:uid="{00000000-0005-0000-0000-000013060000}"/>
    <cellStyle name="20% - Accent2 53 2_Working Capital Current" xfId="10223" xr:uid="{00000000-0005-0000-0000-000014060000}"/>
    <cellStyle name="20% - Accent2 53 3" xfId="1940" xr:uid="{00000000-0005-0000-0000-000015060000}"/>
    <cellStyle name="20% - Accent2 53 4" xfId="1941" xr:uid="{00000000-0005-0000-0000-000016060000}"/>
    <cellStyle name="20% - Accent2 53_Working Capital Current" xfId="10224" xr:uid="{00000000-0005-0000-0000-000017060000}"/>
    <cellStyle name="20% - Accent2 54" xfId="1942" xr:uid="{00000000-0005-0000-0000-000018060000}"/>
    <cellStyle name="20% - Accent2 54 2" xfId="1943" xr:uid="{00000000-0005-0000-0000-000019060000}"/>
    <cellStyle name="20% - Accent2 54 2 2" xfId="1944" xr:uid="{00000000-0005-0000-0000-00001A060000}"/>
    <cellStyle name="20% - Accent2 54 2_Working Capital Current" xfId="10225" xr:uid="{00000000-0005-0000-0000-00001B060000}"/>
    <cellStyle name="20% - Accent2 54 3" xfId="1945" xr:uid="{00000000-0005-0000-0000-00001C060000}"/>
    <cellStyle name="20% - Accent2 54 4" xfId="1946" xr:uid="{00000000-0005-0000-0000-00001D060000}"/>
    <cellStyle name="20% - Accent2 54_Working Capital Current" xfId="10226" xr:uid="{00000000-0005-0000-0000-00001E060000}"/>
    <cellStyle name="20% - Accent2 55" xfId="1947" xr:uid="{00000000-0005-0000-0000-00001F060000}"/>
    <cellStyle name="20% - Accent2 55 2" xfId="1948" xr:uid="{00000000-0005-0000-0000-000020060000}"/>
    <cellStyle name="20% - Accent2 55 2 2" xfId="1949" xr:uid="{00000000-0005-0000-0000-000021060000}"/>
    <cellStyle name="20% - Accent2 55 2_Working Capital Current" xfId="10227" xr:uid="{00000000-0005-0000-0000-000022060000}"/>
    <cellStyle name="20% - Accent2 55 3" xfId="1950" xr:uid="{00000000-0005-0000-0000-000023060000}"/>
    <cellStyle name="20% - Accent2 55 4" xfId="1951" xr:uid="{00000000-0005-0000-0000-000024060000}"/>
    <cellStyle name="20% - Accent2 55_Working Capital Current" xfId="10228" xr:uid="{00000000-0005-0000-0000-000025060000}"/>
    <cellStyle name="20% - Accent2 56" xfId="1952" xr:uid="{00000000-0005-0000-0000-000026060000}"/>
    <cellStyle name="20% - Accent2 56 2" xfId="1953" xr:uid="{00000000-0005-0000-0000-000027060000}"/>
    <cellStyle name="20% - Accent2 56 2 2" xfId="1954" xr:uid="{00000000-0005-0000-0000-000028060000}"/>
    <cellStyle name="20% - Accent2 56 2_Working Capital Current" xfId="10229" xr:uid="{00000000-0005-0000-0000-000029060000}"/>
    <cellStyle name="20% - Accent2 56 3" xfId="1955" xr:uid="{00000000-0005-0000-0000-00002A060000}"/>
    <cellStyle name="20% - Accent2 56 4" xfId="1956" xr:uid="{00000000-0005-0000-0000-00002B060000}"/>
    <cellStyle name="20% - Accent2 56_Working Capital Current" xfId="10230" xr:uid="{00000000-0005-0000-0000-00002C060000}"/>
    <cellStyle name="20% - Accent2 57" xfId="1957" xr:uid="{00000000-0005-0000-0000-00002D060000}"/>
    <cellStyle name="20% - Accent2 57 2" xfId="1958" xr:uid="{00000000-0005-0000-0000-00002E060000}"/>
    <cellStyle name="20% - Accent2 57 2 2" xfId="1959" xr:uid="{00000000-0005-0000-0000-00002F060000}"/>
    <cellStyle name="20% - Accent2 57 2_Working Capital Current" xfId="10231" xr:uid="{00000000-0005-0000-0000-000030060000}"/>
    <cellStyle name="20% - Accent2 57 3" xfId="1960" xr:uid="{00000000-0005-0000-0000-000031060000}"/>
    <cellStyle name="20% - Accent2 57 4" xfId="1961" xr:uid="{00000000-0005-0000-0000-000032060000}"/>
    <cellStyle name="20% - Accent2 57_Working Capital Current" xfId="10232" xr:uid="{00000000-0005-0000-0000-000033060000}"/>
    <cellStyle name="20% - Accent2 58" xfId="1962" xr:uid="{00000000-0005-0000-0000-000034060000}"/>
    <cellStyle name="20% - Accent2 58 2" xfId="1963" xr:uid="{00000000-0005-0000-0000-000035060000}"/>
    <cellStyle name="20% - Accent2 58 2 2" xfId="1964" xr:uid="{00000000-0005-0000-0000-000036060000}"/>
    <cellStyle name="20% - Accent2 58 2_Working Capital Current" xfId="10233" xr:uid="{00000000-0005-0000-0000-000037060000}"/>
    <cellStyle name="20% - Accent2 58 3" xfId="1965" xr:uid="{00000000-0005-0000-0000-000038060000}"/>
    <cellStyle name="20% - Accent2 58 4" xfId="1966" xr:uid="{00000000-0005-0000-0000-000039060000}"/>
    <cellStyle name="20% - Accent2 58_Working Capital Current" xfId="10234" xr:uid="{00000000-0005-0000-0000-00003A060000}"/>
    <cellStyle name="20% - Accent2 59" xfId="1967" xr:uid="{00000000-0005-0000-0000-00003B060000}"/>
    <cellStyle name="20% - Accent2 59 2" xfId="1968" xr:uid="{00000000-0005-0000-0000-00003C060000}"/>
    <cellStyle name="20% - Accent2 59 2 2" xfId="1969" xr:uid="{00000000-0005-0000-0000-00003D060000}"/>
    <cellStyle name="20% - Accent2 59 2_Working Capital Current" xfId="10235" xr:uid="{00000000-0005-0000-0000-00003E060000}"/>
    <cellStyle name="20% - Accent2 59 3" xfId="1970" xr:uid="{00000000-0005-0000-0000-00003F060000}"/>
    <cellStyle name="20% - Accent2 59 4" xfId="1971" xr:uid="{00000000-0005-0000-0000-000040060000}"/>
    <cellStyle name="20% - Accent2 59_Working Capital Current" xfId="10236" xr:uid="{00000000-0005-0000-0000-000041060000}"/>
    <cellStyle name="20% - Accent2 6" xfId="1972" xr:uid="{00000000-0005-0000-0000-000042060000}"/>
    <cellStyle name="20% - Accent2 6 2" xfId="1973" xr:uid="{00000000-0005-0000-0000-000043060000}"/>
    <cellStyle name="20% - Accent2 6 2 2" xfId="1974" xr:uid="{00000000-0005-0000-0000-000044060000}"/>
    <cellStyle name="20% - Accent2 6 2 2 2" xfId="1975" xr:uid="{00000000-0005-0000-0000-000045060000}"/>
    <cellStyle name="20% - Accent2 6 2 2_Working Capital Current" xfId="10237" xr:uid="{00000000-0005-0000-0000-000046060000}"/>
    <cellStyle name="20% - Accent2 6 2 3" xfId="1976" xr:uid="{00000000-0005-0000-0000-000047060000}"/>
    <cellStyle name="20% - Accent2 6 2 4" xfId="1977" xr:uid="{00000000-0005-0000-0000-000048060000}"/>
    <cellStyle name="20% - Accent2 6 2_Working Capital Current" xfId="10238" xr:uid="{00000000-0005-0000-0000-000049060000}"/>
    <cellStyle name="20% - Accent2 6 3" xfId="1978" xr:uid="{00000000-0005-0000-0000-00004A060000}"/>
    <cellStyle name="20% - Accent2 6 3 2" xfId="1979" xr:uid="{00000000-0005-0000-0000-00004B060000}"/>
    <cellStyle name="20% - Accent2 6 3_Working Capital Current" xfId="10239" xr:uid="{00000000-0005-0000-0000-00004C060000}"/>
    <cellStyle name="20% - Accent2 6 4" xfId="1980" xr:uid="{00000000-0005-0000-0000-00004D060000}"/>
    <cellStyle name="20% - Accent2 6 5" xfId="1981" xr:uid="{00000000-0005-0000-0000-00004E060000}"/>
    <cellStyle name="20% - Accent2 6_Not_for_upload_before_M4_correc" xfId="10240" xr:uid="{00000000-0005-0000-0000-00004F060000}"/>
    <cellStyle name="20% - Accent2 60" xfId="1982" xr:uid="{00000000-0005-0000-0000-000050060000}"/>
    <cellStyle name="20% - Accent2 60 2" xfId="1983" xr:uid="{00000000-0005-0000-0000-000051060000}"/>
    <cellStyle name="20% - Accent2 60 2 2" xfId="1984" xr:uid="{00000000-0005-0000-0000-000052060000}"/>
    <cellStyle name="20% - Accent2 60 2_Working Capital Current" xfId="10241" xr:uid="{00000000-0005-0000-0000-000053060000}"/>
    <cellStyle name="20% - Accent2 60 3" xfId="1985" xr:uid="{00000000-0005-0000-0000-000054060000}"/>
    <cellStyle name="20% - Accent2 60 4" xfId="1986" xr:uid="{00000000-0005-0000-0000-000055060000}"/>
    <cellStyle name="20% - Accent2 60_Working Capital Current" xfId="10242" xr:uid="{00000000-0005-0000-0000-000056060000}"/>
    <cellStyle name="20% - Accent2 61" xfId="1987" xr:uid="{00000000-0005-0000-0000-000057060000}"/>
    <cellStyle name="20% - Accent2 61 2" xfId="1988" xr:uid="{00000000-0005-0000-0000-000058060000}"/>
    <cellStyle name="20% - Accent2 61 2 2" xfId="1989" xr:uid="{00000000-0005-0000-0000-000059060000}"/>
    <cellStyle name="20% - Accent2 61 2_Working Capital Current" xfId="10243" xr:uid="{00000000-0005-0000-0000-00005A060000}"/>
    <cellStyle name="20% - Accent2 61 3" xfId="1990" xr:uid="{00000000-0005-0000-0000-00005B060000}"/>
    <cellStyle name="20% - Accent2 61 4" xfId="1991" xr:uid="{00000000-0005-0000-0000-00005C060000}"/>
    <cellStyle name="20% - Accent2 61_Working Capital Current" xfId="10244" xr:uid="{00000000-0005-0000-0000-00005D060000}"/>
    <cellStyle name="20% - Accent2 62" xfId="1992" xr:uid="{00000000-0005-0000-0000-00005E060000}"/>
    <cellStyle name="20% - Accent2 62 2" xfId="1993" xr:uid="{00000000-0005-0000-0000-00005F060000}"/>
    <cellStyle name="20% - Accent2 62 2 2" xfId="1994" xr:uid="{00000000-0005-0000-0000-000060060000}"/>
    <cellStyle name="20% - Accent2 62 2_Working Capital Current" xfId="10245" xr:uid="{00000000-0005-0000-0000-000061060000}"/>
    <cellStyle name="20% - Accent2 62 3" xfId="1995" xr:uid="{00000000-0005-0000-0000-000062060000}"/>
    <cellStyle name="20% - Accent2 62 4" xfId="1996" xr:uid="{00000000-0005-0000-0000-000063060000}"/>
    <cellStyle name="20% - Accent2 62_Working Capital Current" xfId="10246" xr:uid="{00000000-0005-0000-0000-000064060000}"/>
    <cellStyle name="20% - Accent2 63" xfId="1997" xr:uid="{00000000-0005-0000-0000-000065060000}"/>
    <cellStyle name="20% - Accent2 63 2" xfId="1998" xr:uid="{00000000-0005-0000-0000-000066060000}"/>
    <cellStyle name="20% - Accent2 63 2 2" xfId="1999" xr:uid="{00000000-0005-0000-0000-000067060000}"/>
    <cellStyle name="20% - Accent2 63 2_Working Capital Current" xfId="10247" xr:uid="{00000000-0005-0000-0000-000068060000}"/>
    <cellStyle name="20% - Accent2 63 3" xfId="2000" xr:uid="{00000000-0005-0000-0000-000069060000}"/>
    <cellStyle name="20% - Accent2 63 4" xfId="2001" xr:uid="{00000000-0005-0000-0000-00006A060000}"/>
    <cellStyle name="20% - Accent2 63_Working Capital Current" xfId="10248" xr:uid="{00000000-0005-0000-0000-00006B060000}"/>
    <cellStyle name="20% - Accent2 64" xfId="2002" xr:uid="{00000000-0005-0000-0000-00006C060000}"/>
    <cellStyle name="20% - Accent2 64 2" xfId="2003" xr:uid="{00000000-0005-0000-0000-00006D060000}"/>
    <cellStyle name="20% - Accent2 64 2 2" xfId="2004" xr:uid="{00000000-0005-0000-0000-00006E060000}"/>
    <cellStyle name="20% - Accent2 64 2_Working Capital Current" xfId="10249" xr:uid="{00000000-0005-0000-0000-00006F060000}"/>
    <cellStyle name="20% - Accent2 64 3" xfId="2005" xr:uid="{00000000-0005-0000-0000-000070060000}"/>
    <cellStyle name="20% - Accent2 64 4" xfId="2006" xr:uid="{00000000-0005-0000-0000-000071060000}"/>
    <cellStyle name="20% - Accent2 64_Working Capital Current" xfId="10250" xr:uid="{00000000-0005-0000-0000-000072060000}"/>
    <cellStyle name="20% - Accent2 65" xfId="2007" xr:uid="{00000000-0005-0000-0000-000073060000}"/>
    <cellStyle name="20% - Accent2 65 2" xfId="2008" xr:uid="{00000000-0005-0000-0000-000074060000}"/>
    <cellStyle name="20% - Accent2 65 2 2" xfId="2009" xr:uid="{00000000-0005-0000-0000-000075060000}"/>
    <cellStyle name="20% - Accent2 65 2_Working Capital Current" xfId="10251" xr:uid="{00000000-0005-0000-0000-000076060000}"/>
    <cellStyle name="20% - Accent2 65 3" xfId="2010" xr:uid="{00000000-0005-0000-0000-000077060000}"/>
    <cellStyle name="20% - Accent2 65 4" xfId="2011" xr:uid="{00000000-0005-0000-0000-000078060000}"/>
    <cellStyle name="20% - Accent2 65_Working Capital Current" xfId="10252" xr:uid="{00000000-0005-0000-0000-000079060000}"/>
    <cellStyle name="20% - Accent2 66" xfId="2012" xr:uid="{00000000-0005-0000-0000-00007A060000}"/>
    <cellStyle name="20% - Accent2 66 2" xfId="2013" xr:uid="{00000000-0005-0000-0000-00007B060000}"/>
    <cellStyle name="20% - Accent2 66 2 2" xfId="2014" xr:uid="{00000000-0005-0000-0000-00007C060000}"/>
    <cellStyle name="20% - Accent2 66 2_Working Capital Current" xfId="10253" xr:uid="{00000000-0005-0000-0000-00007D060000}"/>
    <cellStyle name="20% - Accent2 66 3" xfId="2015" xr:uid="{00000000-0005-0000-0000-00007E060000}"/>
    <cellStyle name="20% - Accent2 66 4" xfId="2016" xr:uid="{00000000-0005-0000-0000-00007F060000}"/>
    <cellStyle name="20% - Accent2 66_Working Capital Current" xfId="10254" xr:uid="{00000000-0005-0000-0000-000080060000}"/>
    <cellStyle name="20% - Accent2 67" xfId="2017" xr:uid="{00000000-0005-0000-0000-000081060000}"/>
    <cellStyle name="20% - Accent2 67 2" xfId="2018" xr:uid="{00000000-0005-0000-0000-000082060000}"/>
    <cellStyle name="20% - Accent2 67 2 2" xfId="2019" xr:uid="{00000000-0005-0000-0000-000083060000}"/>
    <cellStyle name="20% - Accent2 67 2_Working Capital Current" xfId="10255" xr:uid="{00000000-0005-0000-0000-000084060000}"/>
    <cellStyle name="20% - Accent2 67 3" xfId="2020" xr:uid="{00000000-0005-0000-0000-000085060000}"/>
    <cellStyle name="20% - Accent2 67 4" xfId="2021" xr:uid="{00000000-0005-0000-0000-000086060000}"/>
    <cellStyle name="20% - Accent2 67_Working Capital Current" xfId="10256" xr:uid="{00000000-0005-0000-0000-000087060000}"/>
    <cellStyle name="20% - Accent2 68" xfId="2022" xr:uid="{00000000-0005-0000-0000-000088060000}"/>
    <cellStyle name="20% - Accent2 68 2" xfId="2023" xr:uid="{00000000-0005-0000-0000-000089060000}"/>
    <cellStyle name="20% - Accent2 68 2 2" xfId="2024" xr:uid="{00000000-0005-0000-0000-00008A060000}"/>
    <cellStyle name="20% - Accent2 68 2_Working Capital Current" xfId="10257" xr:uid="{00000000-0005-0000-0000-00008B060000}"/>
    <cellStyle name="20% - Accent2 68 3" xfId="2025" xr:uid="{00000000-0005-0000-0000-00008C060000}"/>
    <cellStyle name="20% - Accent2 68 4" xfId="2026" xr:uid="{00000000-0005-0000-0000-00008D060000}"/>
    <cellStyle name="20% - Accent2 68_Working Capital Current" xfId="10258" xr:uid="{00000000-0005-0000-0000-00008E060000}"/>
    <cellStyle name="20% - Accent2 69" xfId="2027" xr:uid="{00000000-0005-0000-0000-00008F060000}"/>
    <cellStyle name="20% - Accent2 69 2" xfId="2028" xr:uid="{00000000-0005-0000-0000-000090060000}"/>
    <cellStyle name="20% - Accent2 69 2 2" xfId="2029" xr:uid="{00000000-0005-0000-0000-000091060000}"/>
    <cellStyle name="20% - Accent2 69 2_Working Capital Current" xfId="10259" xr:uid="{00000000-0005-0000-0000-000092060000}"/>
    <cellStyle name="20% - Accent2 69 3" xfId="2030" xr:uid="{00000000-0005-0000-0000-000093060000}"/>
    <cellStyle name="20% - Accent2 69 4" xfId="2031" xr:uid="{00000000-0005-0000-0000-000094060000}"/>
    <cellStyle name="20% - Accent2 69_Working Capital Current" xfId="10260" xr:uid="{00000000-0005-0000-0000-000095060000}"/>
    <cellStyle name="20% - Accent2 7" xfId="2032" xr:uid="{00000000-0005-0000-0000-000096060000}"/>
    <cellStyle name="20% - Accent2 7 2" xfId="2033" xr:uid="{00000000-0005-0000-0000-000097060000}"/>
    <cellStyle name="20% - Accent2 7 2 2" xfId="2034" xr:uid="{00000000-0005-0000-0000-000098060000}"/>
    <cellStyle name="20% - Accent2 7 2 2 2" xfId="2035" xr:uid="{00000000-0005-0000-0000-000099060000}"/>
    <cellStyle name="20% - Accent2 7 2 2_Working Capital Current" xfId="10261" xr:uid="{00000000-0005-0000-0000-00009A060000}"/>
    <cellStyle name="20% - Accent2 7 2 3" xfId="2036" xr:uid="{00000000-0005-0000-0000-00009B060000}"/>
    <cellStyle name="20% - Accent2 7 2 4" xfId="2037" xr:uid="{00000000-0005-0000-0000-00009C060000}"/>
    <cellStyle name="20% - Accent2 7 2_Working Capital Current" xfId="10262" xr:uid="{00000000-0005-0000-0000-00009D060000}"/>
    <cellStyle name="20% - Accent2 7 3" xfId="2038" xr:uid="{00000000-0005-0000-0000-00009E060000}"/>
    <cellStyle name="20% - Accent2 7 3 2" xfId="2039" xr:uid="{00000000-0005-0000-0000-00009F060000}"/>
    <cellStyle name="20% - Accent2 7 3_Working Capital Current" xfId="10263" xr:uid="{00000000-0005-0000-0000-0000A0060000}"/>
    <cellStyle name="20% - Accent2 7 4" xfId="2040" xr:uid="{00000000-0005-0000-0000-0000A1060000}"/>
    <cellStyle name="20% - Accent2 7 5" xfId="2041" xr:uid="{00000000-0005-0000-0000-0000A2060000}"/>
    <cellStyle name="20% - Accent2 7_Not_for_upload_before_M4_correc" xfId="10264" xr:uid="{00000000-0005-0000-0000-0000A3060000}"/>
    <cellStyle name="20% - Accent2 70" xfId="2042" xr:uid="{00000000-0005-0000-0000-0000A4060000}"/>
    <cellStyle name="20% - Accent2 70 2" xfId="2043" xr:uid="{00000000-0005-0000-0000-0000A5060000}"/>
    <cellStyle name="20% - Accent2 70 2 2" xfId="2044" xr:uid="{00000000-0005-0000-0000-0000A6060000}"/>
    <cellStyle name="20% - Accent2 70 2_Working Capital Current" xfId="10265" xr:uid="{00000000-0005-0000-0000-0000A7060000}"/>
    <cellStyle name="20% - Accent2 70 3" xfId="2045" xr:uid="{00000000-0005-0000-0000-0000A8060000}"/>
    <cellStyle name="20% - Accent2 70 4" xfId="2046" xr:uid="{00000000-0005-0000-0000-0000A9060000}"/>
    <cellStyle name="20% - Accent2 70_Working Capital Current" xfId="10266" xr:uid="{00000000-0005-0000-0000-0000AA060000}"/>
    <cellStyle name="20% - Accent2 71" xfId="2047" xr:uid="{00000000-0005-0000-0000-0000AB060000}"/>
    <cellStyle name="20% - Accent2 71 2" xfId="2048" xr:uid="{00000000-0005-0000-0000-0000AC060000}"/>
    <cellStyle name="20% - Accent2 71 2 2" xfId="2049" xr:uid="{00000000-0005-0000-0000-0000AD060000}"/>
    <cellStyle name="20% - Accent2 71 2_Working Capital Current" xfId="10267" xr:uid="{00000000-0005-0000-0000-0000AE060000}"/>
    <cellStyle name="20% - Accent2 71 3" xfId="2050" xr:uid="{00000000-0005-0000-0000-0000AF060000}"/>
    <cellStyle name="20% - Accent2 71 4" xfId="2051" xr:uid="{00000000-0005-0000-0000-0000B0060000}"/>
    <cellStyle name="20% - Accent2 71_Working Capital Current" xfId="10268" xr:uid="{00000000-0005-0000-0000-0000B1060000}"/>
    <cellStyle name="20% - Accent2 72" xfId="2052" xr:uid="{00000000-0005-0000-0000-0000B2060000}"/>
    <cellStyle name="20% - Accent2 72 2" xfId="2053" xr:uid="{00000000-0005-0000-0000-0000B3060000}"/>
    <cellStyle name="20% - Accent2 72 2 2" xfId="2054" xr:uid="{00000000-0005-0000-0000-0000B4060000}"/>
    <cellStyle name="20% - Accent2 72 2_Working Capital Current" xfId="10269" xr:uid="{00000000-0005-0000-0000-0000B5060000}"/>
    <cellStyle name="20% - Accent2 72 3" xfId="2055" xr:uid="{00000000-0005-0000-0000-0000B6060000}"/>
    <cellStyle name="20% - Accent2 72 4" xfId="2056" xr:uid="{00000000-0005-0000-0000-0000B7060000}"/>
    <cellStyle name="20% - Accent2 72_Working Capital Current" xfId="10270" xr:uid="{00000000-0005-0000-0000-0000B8060000}"/>
    <cellStyle name="20% - Accent2 73" xfId="2057" xr:uid="{00000000-0005-0000-0000-0000B9060000}"/>
    <cellStyle name="20% - Accent2 73 2" xfId="2058" xr:uid="{00000000-0005-0000-0000-0000BA060000}"/>
    <cellStyle name="20% - Accent2 73 2 2" xfId="2059" xr:uid="{00000000-0005-0000-0000-0000BB060000}"/>
    <cellStyle name="20% - Accent2 73 2_Working Capital Current" xfId="10271" xr:uid="{00000000-0005-0000-0000-0000BC060000}"/>
    <cellStyle name="20% - Accent2 73 3" xfId="2060" xr:uid="{00000000-0005-0000-0000-0000BD060000}"/>
    <cellStyle name="20% - Accent2 73 4" xfId="2061" xr:uid="{00000000-0005-0000-0000-0000BE060000}"/>
    <cellStyle name="20% - Accent2 73_Working Capital Current" xfId="10272" xr:uid="{00000000-0005-0000-0000-0000BF060000}"/>
    <cellStyle name="20% - Accent2 74" xfId="2062" xr:uid="{00000000-0005-0000-0000-0000C0060000}"/>
    <cellStyle name="20% - Accent2 74 2" xfId="2063" xr:uid="{00000000-0005-0000-0000-0000C1060000}"/>
    <cellStyle name="20% - Accent2 74 2 2" xfId="2064" xr:uid="{00000000-0005-0000-0000-0000C2060000}"/>
    <cellStyle name="20% - Accent2 74 2_Working Capital Current" xfId="10273" xr:uid="{00000000-0005-0000-0000-0000C3060000}"/>
    <cellStyle name="20% - Accent2 74 3" xfId="2065" xr:uid="{00000000-0005-0000-0000-0000C4060000}"/>
    <cellStyle name="20% - Accent2 74 4" xfId="2066" xr:uid="{00000000-0005-0000-0000-0000C5060000}"/>
    <cellStyle name="20% - Accent2 74_Working Capital Current" xfId="10274" xr:uid="{00000000-0005-0000-0000-0000C6060000}"/>
    <cellStyle name="20% - Accent2 75" xfId="2067" xr:uid="{00000000-0005-0000-0000-0000C7060000}"/>
    <cellStyle name="20% - Accent2 75 2" xfId="2068" xr:uid="{00000000-0005-0000-0000-0000C8060000}"/>
    <cellStyle name="20% - Accent2 75 2 2" xfId="2069" xr:uid="{00000000-0005-0000-0000-0000C9060000}"/>
    <cellStyle name="20% - Accent2 75 2_Working Capital Current" xfId="10275" xr:uid="{00000000-0005-0000-0000-0000CA060000}"/>
    <cellStyle name="20% - Accent2 75 3" xfId="2070" xr:uid="{00000000-0005-0000-0000-0000CB060000}"/>
    <cellStyle name="20% - Accent2 75 4" xfId="2071" xr:uid="{00000000-0005-0000-0000-0000CC060000}"/>
    <cellStyle name="20% - Accent2 75_Working Capital Current" xfId="10276" xr:uid="{00000000-0005-0000-0000-0000CD060000}"/>
    <cellStyle name="20% - Accent2 76" xfId="2072" xr:uid="{00000000-0005-0000-0000-0000CE060000}"/>
    <cellStyle name="20% - Accent2 76 2" xfId="2073" xr:uid="{00000000-0005-0000-0000-0000CF060000}"/>
    <cellStyle name="20% - Accent2 76 2 2" xfId="2074" xr:uid="{00000000-0005-0000-0000-0000D0060000}"/>
    <cellStyle name="20% - Accent2 76 2_Working Capital Current" xfId="10277" xr:uid="{00000000-0005-0000-0000-0000D1060000}"/>
    <cellStyle name="20% - Accent2 76 3" xfId="2075" xr:uid="{00000000-0005-0000-0000-0000D2060000}"/>
    <cellStyle name="20% - Accent2 76 4" xfId="2076" xr:uid="{00000000-0005-0000-0000-0000D3060000}"/>
    <cellStyle name="20% - Accent2 76_Working Capital Current" xfId="10278" xr:uid="{00000000-0005-0000-0000-0000D4060000}"/>
    <cellStyle name="20% - Accent2 77" xfId="2077" xr:uid="{00000000-0005-0000-0000-0000D5060000}"/>
    <cellStyle name="20% - Accent2 77 2" xfId="2078" xr:uid="{00000000-0005-0000-0000-0000D6060000}"/>
    <cellStyle name="20% - Accent2 77 2 2" xfId="2079" xr:uid="{00000000-0005-0000-0000-0000D7060000}"/>
    <cellStyle name="20% - Accent2 77 2_Working Capital Current" xfId="10279" xr:uid="{00000000-0005-0000-0000-0000D8060000}"/>
    <cellStyle name="20% - Accent2 77 3" xfId="2080" xr:uid="{00000000-0005-0000-0000-0000D9060000}"/>
    <cellStyle name="20% - Accent2 77 4" xfId="2081" xr:uid="{00000000-0005-0000-0000-0000DA060000}"/>
    <cellStyle name="20% - Accent2 77_Working Capital Current" xfId="10280" xr:uid="{00000000-0005-0000-0000-0000DB060000}"/>
    <cellStyle name="20% - Accent2 78" xfId="2082" xr:uid="{00000000-0005-0000-0000-0000DC060000}"/>
    <cellStyle name="20% - Accent2 78 2" xfId="2083" xr:uid="{00000000-0005-0000-0000-0000DD060000}"/>
    <cellStyle name="20% - Accent2 78 2 2" xfId="2084" xr:uid="{00000000-0005-0000-0000-0000DE060000}"/>
    <cellStyle name="20% - Accent2 78 2_Working Capital Current" xfId="10281" xr:uid="{00000000-0005-0000-0000-0000DF060000}"/>
    <cellStyle name="20% - Accent2 78 3" xfId="2085" xr:uid="{00000000-0005-0000-0000-0000E0060000}"/>
    <cellStyle name="20% - Accent2 78 4" xfId="2086" xr:uid="{00000000-0005-0000-0000-0000E1060000}"/>
    <cellStyle name="20% - Accent2 78_Working Capital Current" xfId="10282" xr:uid="{00000000-0005-0000-0000-0000E2060000}"/>
    <cellStyle name="20% - Accent2 79" xfId="2087" xr:uid="{00000000-0005-0000-0000-0000E3060000}"/>
    <cellStyle name="20% - Accent2 79 2" xfId="2088" xr:uid="{00000000-0005-0000-0000-0000E4060000}"/>
    <cellStyle name="20% - Accent2 79 2 2" xfId="2089" xr:uid="{00000000-0005-0000-0000-0000E5060000}"/>
    <cellStyle name="20% - Accent2 79 2_Working Capital Current" xfId="10283" xr:uid="{00000000-0005-0000-0000-0000E6060000}"/>
    <cellStyle name="20% - Accent2 79 3" xfId="2090" xr:uid="{00000000-0005-0000-0000-0000E7060000}"/>
    <cellStyle name="20% - Accent2 79 4" xfId="2091" xr:uid="{00000000-0005-0000-0000-0000E8060000}"/>
    <cellStyle name="20% - Accent2 79_Working Capital Current" xfId="10284" xr:uid="{00000000-0005-0000-0000-0000E9060000}"/>
    <cellStyle name="20% - Accent2 8" xfId="2092" xr:uid="{00000000-0005-0000-0000-0000EA060000}"/>
    <cellStyle name="20% - Accent2 8 2" xfId="2093" xr:uid="{00000000-0005-0000-0000-0000EB060000}"/>
    <cellStyle name="20% - Accent2 8 2 2" xfId="2094" xr:uid="{00000000-0005-0000-0000-0000EC060000}"/>
    <cellStyle name="20% - Accent2 8 2 2 2" xfId="2095" xr:uid="{00000000-0005-0000-0000-0000ED060000}"/>
    <cellStyle name="20% - Accent2 8 2 2_Working Capital Current" xfId="10285" xr:uid="{00000000-0005-0000-0000-0000EE060000}"/>
    <cellStyle name="20% - Accent2 8 2 3" xfId="2096" xr:uid="{00000000-0005-0000-0000-0000EF060000}"/>
    <cellStyle name="20% - Accent2 8 2 4" xfId="2097" xr:uid="{00000000-0005-0000-0000-0000F0060000}"/>
    <cellStyle name="20% - Accent2 8 2_Working Capital Current" xfId="10286" xr:uid="{00000000-0005-0000-0000-0000F1060000}"/>
    <cellStyle name="20% - Accent2 8 3" xfId="2098" xr:uid="{00000000-0005-0000-0000-0000F2060000}"/>
    <cellStyle name="20% - Accent2 8 3 2" xfId="2099" xr:uid="{00000000-0005-0000-0000-0000F3060000}"/>
    <cellStyle name="20% - Accent2 8 3_Working Capital Current" xfId="10287" xr:uid="{00000000-0005-0000-0000-0000F4060000}"/>
    <cellStyle name="20% - Accent2 8 4" xfId="2100" xr:uid="{00000000-0005-0000-0000-0000F5060000}"/>
    <cellStyle name="20% - Accent2 8 5" xfId="2101" xr:uid="{00000000-0005-0000-0000-0000F6060000}"/>
    <cellStyle name="20% - Accent2 8_Not_for_upload_before_M4_correc" xfId="10288" xr:uid="{00000000-0005-0000-0000-0000F7060000}"/>
    <cellStyle name="20% - Accent2 80" xfId="2102" xr:uid="{00000000-0005-0000-0000-0000F8060000}"/>
    <cellStyle name="20% - Accent2 80 2" xfId="2103" xr:uid="{00000000-0005-0000-0000-0000F9060000}"/>
    <cellStyle name="20% - Accent2 80 2 2" xfId="2104" xr:uid="{00000000-0005-0000-0000-0000FA060000}"/>
    <cellStyle name="20% - Accent2 80 2_Working Capital Current" xfId="10289" xr:uid="{00000000-0005-0000-0000-0000FB060000}"/>
    <cellStyle name="20% - Accent2 80 3" xfId="2105" xr:uid="{00000000-0005-0000-0000-0000FC060000}"/>
    <cellStyle name="20% - Accent2 80 4" xfId="2106" xr:uid="{00000000-0005-0000-0000-0000FD060000}"/>
    <cellStyle name="20% - Accent2 80_Working Capital Current" xfId="10290" xr:uid="{00000000-0005-0000-0000-0000FE060000}"/>
    <cellStyle name="20% - Accent2 81" xfId="2107" xr:uid="{00000000-0005-0000-0000-0000FF060000}"/>
    <cellStyle name="20% - Accent2 81 2" xfId="2108" xr:uid="{00000000-0005-0000-0000-000000070000}"/>
    <cellStyle name="20% - Accent2 81 2 2" xfId="2109" xr:uid="{00000000-0005-0000-0000-000001070000}"/>
    <cellStyle name="20% - Accent2 81 2_Working Capital Current" xfId="10291" xr:uid="{00000000-0005-0000-0000-000002070000}"/>
    <cellStyle name="20% - Accent2 81 3" xfId="2110" xr:uid="{00000000-0005-0000-0000-000003070000}"/>
    <cellStyle name="20% - Accent2 81 4" xfId="2111" xr:uid="{00000000-0005-0000-0000-000004070000}"/>
    <cellStyle name="20% - Accent2 81_Working Capital Current" xfId="10292" xr:uid="{00000000-0005-0000-0000-000005070000}"/>
    <cellStyle name="20% - Accent2 82" xfId="2112" xr:uid="{00000000-0005-0000-0000-000006070000}"/>
    <cellStyle name="20% - Accent2 82 2" xfId="2113" xr:uid="{00000000-0005-0000-0000-000007070000}"/>
    <cellStyle name="20% - Accent2 82 2 2" xfId="2114" xr:uid="{00000000-0005-0000-0000-000008070000}"/>
    <cellStyle name="20% - Accent2 82 2_Working Capital Current" xfId="10293" xr:uid="{00000000-0005-0000-0000-000009070000}"/>
    <cellStyle name="20% - Accent2 82 3" xfId="2115" xr:uid="{00000000-0005-0000-0000-00000A070000}"/>
    <cellStyle name="20% - Accent2 82 4" xfId="2116" xr:uid="{00000000-0005-0000-0000-00000B070000}"/>
    <cellStyle name="20% - Accent2 82_Working Capital Current" xfId="10294" xr:uid="{00000000-0005-0000-0000-00000C070000}"/>
    <cellStyle name="20% - Accent2 83" xfId="2117" xr:uid="{00000000-0005-0000-0000-00000D070000}"/>
    <cellStyle name="20% - Accent2 83 2" xfId="2118" xr:uid="{00000000-0005-0000-0000-00000E070000}"/>
    <cellStyle name="20% - Accent2 83 2 2" xfId="2119" xr:uid="{00000000-0005-0000-0000-00000F070000}"/>
    <cellStyle name="20% - Accent2 83 2_Working Capital Current" xfId="10295" xr:uid="{00000000-0005-0000-0000-000010070000}"/>
    <cellStyle name="20% - Accent2 83 3" xfId="2120" xr:uid="{00000000-0005-0000-0000-000011070000}"/>
    <cellStyle name="20% - Accent2 83 4" xfId="2121" xr:uid="{00000000-0005-0000-0000-000012070000}"/>
    <cellStyle name="20% - Accent2 83_Working Capital Current" xfId="10296" xr:uid="{00000000-0005-0000-0000-000013070000}"/>
    <cellStyle name="20% - Accent2 84" xfId="2122" xr:uid="{00000000-0005-0000-0000-000014070000}"/>
    <cellStyle name="20% - Accent2 84 2" xfId="2123" xr:uid="{00000000-0005-0000-0000-000015070000}"/>
    <cellStyle name="20% - Accent2 84 2 2" xfId="2124" xr:uid="{00000000-0005-0000-0000-000016070000}"/>
    <cellStyle name="20% - Accent2 84 2_Working Capital Current" xfId="10297" xr:uid="{00000000-0005-0000-0000-000017070000}"/>
    <cellStyle name="20% - Accent2 84 3" xfId="2125" xr:uid="{00000000-0005-0000-0000-000018070000}"/>
    <cellStyle name="20% - Accent2 84 4" xfId="2126" xr:uid="{00000000-0005-0000-0000-000019070000}"/>
    <cellStyle name="20% - Accent2 84_Working Capital Current" xfId="10298" xr:uid="{00000000-0005-0000-0000-00001A070000}"/>
    <cellStyle name="20% - Accent2 85" xfId="2127" xr:uid="{00000000-0005-0000-0000-00001B070000}"/>
    <cellStyle name="20% - Accent2 85 2" xfId="2128" xr:uid="{00000000-0005-0000-0000-00001C070000}"/>
    <cellStyle name="20% - Accent2 85 2 2" xfId="2129" xr:uid="{00000000-0005-0000-0000-00001D070000}"/>
    <cellStyle name="20% - Accent2 85 2_Working Capital Current" xfId="10299" xr:uid="{00000000-0005-0000-0000-00001E070000}"/>
    <cellStyle name="20% - Accent2 85 3" xfId="2130" xr:uid="{00000000-0005-0000-0000-00001F070000}"/>
    <cellStyle name="20% - Accent2 85 4" xfId="2131" xr:uid="{00000000-0005-0000-0000-000020070000}"/>
    <cellStyle name="20% - Accent2 85_Working Capital Current" xfId="10300" xr:uid="{00000000-0005-0000-0000-000021070000}"/>
    <cellStyle name="20% - Accent2 86" xfId="2132" xr:uid="{00000000-0005-0000-0000-000022070000}"/>
    <cellStyle name="20% - Accent2 86 2" xfId="2133" xr:uid="{00000000-0005-0000-0000-000023070000}"/>
    <cellStyle name="20% - Accent2 86 2 2" xfId="2134" xr:uid="{00000000-0005-0000-0000-000024070000}"/>
    <cellStyle name="20% - Accent2 86 2_Working Capital Current" xfId="10301" xr:uid="{00000000-0005-0000-0000-000025070000}"/>
    <cellStyle name="20% - Accent2 86 3" xfId="2135" xr:uid="{00000000-0005-0000-0000-000026070000}"/>
    <cellStyle name="20% - Accent2 86 4" xfId="2136" xr:uid="{00000000-0005-0000-0000-000027070000}"/>
    <cellStyle name="20% - Accent2 86_Working Capital Current" xfId="10302" xr:uid="{00000000-0005-0000-0000-000028070000}"/>
    <cellStyle name="20% - Accent2 87" xfId="2137" xr:uid="{00000000-0005-0000-0000-000029070000}"/>
    <cellStyle name="20% - Accent2 87 2" xfId="2138" xr:uid="{00000000-0005-0000-0000-00002A070000}"/>
    <cellStyle name="20% - Accent2 87 2 2" xfId="2139" xr:uid="{00000000-0005-0000-0000-00002B070000}"/>
    <cellStyle name="20% - Accent2 87 2_Working Capital Current" xfId="10303" xr:uid="{00000000-0005-0000-0000-00002C070000}"/>
    <cellStyle name="20% - Accent2 87 3" xfId="2140" xr:uid="{00000000-0005-0000-0000-00002D070000}"/>
    <cellStyle name="20% - Accent2 87 4" xfId="2141" xr:uid="{00000000-0005-0000-0000-00002E070000}"/>
    <cellStyle name="20% - Accent2 87_Working Capital Current" xfId="10304" xr:uid="{00000000-0005-0000-0000-00002F070000}"/>
    <cellStyle name="20% - Accent2 88" xfId="2142" xr:uid="{00000000-0005-0000-0000-000030070000}"/>
    <cellStyle name="20% - Accent2 88 2" xfId="2143" xr:uid="{00000000-0005-0000-0000-000031070000}"/>
    <cellStyle name="20% - Accent2 88 2 2" xfId="2144" xr:uid="{00000000-0005-0000-0000-000032070000}"/>
    <cellStyle name="20% - Accent2 88 2_Working Capital Current" xfId="10305" xr:uid="{00000000-0005-0000-0000-000033070000}"/>
    <cellStyle name="20% - Accent2 88 3" xfId="2145" xr:uid="{00000000-0005-0000-0000-000034070000}"/>
    <cellStyle name="20% - Accent2 88 4" xfId="2146" xr:uid="{00000000-0005-0000-0000-000035070000}"/>
    <cellStyle name="20% - Accent2 88_Working Capital Current" xfId="10306" xr:uid="{00000000-0005-0000-0000-000036070000}"/>
    <cellStyle name="20% - Accent2 89" xfId="2147" xr:uid="{00000000-0005-0000-0000-000037070000}"/>
    <cellStyle name="20% - Accent2 89 2" xfId="2148" xr:uid="{00000000-0005-0000-0000-000038070000}"/>
    <cellStyle name="20% - Accent2 89 2 2" xfId="2149" xr:uid="{00000000-0005-0000-0000-000039070000}"/>
    <cellStyle name="20% - Accent2 89 2_Working Capital Current" xfId="10307" xr:uid="{00000000-0005-0000-0000-00003A070000}"/>
    <cellStyle name="20% - Accent2 89 3" xfId="2150" xr:uid="{00000000-0005-0000-0000-00003B070000}"/>
    <cellStyle name="20% - Accent2 89 4" xfId="2151" xr:uid="{00000000-0005-0000-0000-00003C070000}"/>
    <cellStyle name="20% - Accent2 89_Working Capital Current" xfId="10308" xr:uid="{00000000-0005-0000-0000-00003D070000}"/>
    <cellStyle name="20% - Accent2 9" xfId="2152" xr:uid="{00000000-0005-0000-0000-00003E070000}"/>
    <cellStyle name="20% - Accent2 9 2" xfId="2153" xr:uid="{00000000-0005-0000-0000-00003F070000}"/>
    <cellStyle name="20% - Accent2 9 2 2" xfId="2154" xr:uid="{00000000-0005-0000-0000-000040070000}"/>
    <cellStyle name="20% - Accent2 9 2 2 2" xfId="2155" xr:uid="{00000000-0005-0000-0000-000041070000}"/>
    <cellStyle name="20% - Accent2 9 2 2_Working Capital Current" xfId="10309" xr:uid="{00000000-0005-0000-0000-000042070000}"/>
    <cellStyle name="20% - Accent2 9 2 3" xfId="2156" xr:uid="{00000000-0005-0000-0000-000043070000}"/>
    <cellStyle name="20% - Accent2 9 2 4" xfId="2157" xr:uid="{00000000-0005-0000-0000-000044070000}"/>
    <cellStyle name="20% - Accent2 9 2_Working Capital Current" xfId="10310" xr:uid="{00000000-0005-0000-0000-000045070000}"/>
    <cellStyle name="20% - Accent2 9 3" xfId="2158" xr:uid="{00000000-0005-0000-0000-000046070000}"/>
    <cellStyle name="20% - Accent2 9 3 2" xfId="2159" xr:uid="{00000000-0005-0000-0000-000047070000}"/>
    <cellStyle name="20% - Accent2 9 3_Working Capital Current" xfId="10311" xr:uid="{00000000-0005-0000-0000-000048070000}"/>
    <cellStyle name="20% - Accent2 9 4" xfId="2160" xr:uid="{00000000-0005-0000-0000-000049070000}"/>
    <cellStyle name="20% - Accent2 9 5" xfId="2161" xr:uid="{00000000-0005-0000-0000-00004A070000}"/>
    <cellStyle name="20% - Accent2 9_Not_for_upload_before_M4_correc" xfId="10312" xr:uid="{00000000-0005-0000-0000-00004B070000}"/>
    <cellStyle name="20% - Accent2 90" xfId="2162" xr:uid="{00000000-0005-0000-0000-00004C070000}"/>
    <cellStyle name="20% - Accent2 90 2" xfId="2163" xr:uid="{00000000-0005-0000-0000-00004D070000}"/>
    <cellStyle name="20% - Accent2 90 2 2" xfId="2164" xr:uid="{00000000-0005-0000-0000-00004E070000}"/>
    <cellStyle name="20% - Accent2 90 2_Working Capital Current" xfId="10313" xr:uid="{00000000-0005-0000-0000-00004F070000}"/>
    <cellStyle name="20% - Accent2 90 3" xfId="2165" xr:uid="{00000000-0005-0000-0000-000050070000}"/>
    <cellStyle name="20% - Accent2 90 4" xfId="2166" xr:uid="{00000000-0005-0000-0000-000051070000}"/>
    <cellStyle name="20% - Accent2 90_Working Capital Current" xfId="10314" xr:uid="{00000000-0005-0000-0000-000052070000}"/>
    <cellStyle name="20% - Accent2 91" xfId="2167" xr:uid="{00000000-0005-0000-0000-000053070000}"/>
    <cellStyle name="20% - Accent2 91 2" xfId="2168" xr:uid="{00000000-0005-0000-0000-000054070000}"/>
    <cellStyle name="20% - Accent2 91 2 2" xfId="2169" xr:uid="{00000000-0005-0000-0000-000055070000}"/>
    <cellStyle name="20% - Accent2 91 2_Working Capital Current" xfId="10315" xr:uid="{00000000-0005-0000-0000-000056070000}"/>
    <cellStyle name="20% - Accent2 91 3" xfId="2170" xr:uid="{00000000-0005-0000-0000-000057070000}"/>
    <cellStyle name="20% - Accent2 91 4" xfId="2171" xr:uid="{00000000-0005-0000-0000-000058070000}"/>
    <cellStyle name="20% - Accent2 91_Working Capital Current" xfId="10316" xr:uid="{00000000-0005-0000-0000-000059070000}"/>
    <cellStyle name="20% - Accent2 92" xfId="2172" xr:uid="{00000000-0005-0000-0000-00005A070000}"/>
    <cellStyle name="20% - Accent2 92 2" xfId="2173" xr:uid="{00000000-0005-0000-0000-00005B070000}"/>
    <cellStyle name="20% - Accent2 92 2 2" xfId="2174" xr:uid="{00000000-0005-0000-0000-00005C070000}"/>
    <cellStyle name="20% - Accent2 92 2_Working Capital Current" xfId="10317" xr:uid="{00000000-0005-0000-0000-00005D070000}"/>
    <cellStyle name="20% - Accent2 92 3" xfId="2175" xr:uid="{00000000-0005-0000-0000-00005E070000}"/>
    <cellStyle name="20% - Accent2 92 4" xfId="2176" xr:uid="{00000000-0005-0000-0000-00005F070000}"/>
    <cellStyle name="20% - Accent2 92_Working Capital Current" xfId="10318" xr:uid="{00000000-0005-0000-0000-000060070000}"/>
    <cellStyle name="20% - Accent2 93" xfId="2177" xr:uid="{00000000-0005-0000-0000-000061070000}"/>
    <cellStyle name="20% - Accent2 93 2" xfId="2178" xr:uid="{00000000-0005-0000-0000-000062070000}"/>
    <cellStyle name="20% - Accent2 93 2 2" xfId="2179" xr:uid="{00000000-0005-0000-0000-000063070000}"/>
    <cellStyle name="20% - Accent2 93 2_Working Capital Current" xfId="10319" xr:uid="{00000000-0005-0000-0000-000064070000}"/>
    <cellStyle name="20% - Accent2 93 3" xfId="2180" xr:uid="{00000000-0005-0000-0000-000065070000}"/>
    <cellStyle name="20% - Accent2 93 4" xfId="2181" xr:uid="{00000000-0005-0000-0000-000066070000}"/>
    <cellStyle name="20% - Accent2 93_Working Capital Current" xfId="10320" xr:uid="{00000000-0005-0000-0000-000067070000}"/>
    <cellStyle name="20% - Accent2 94" xfId="2182" xr:uid="{00000000-0005-0000-0000-000068070000}"/>
    <cellStyle name="20% - Accent2 94 2" xfId="2183" xr:uid="{00000000-0005-0000-0000-000069070000}"/>
    <cellStyle name="20% - Accent2 94 2 2" xfId="2184" xr:uid="{00000000-0005-0000-0000-00006A070000}"/>
    <cellStyle name="20% - Accent2 94 2_Working Capital Current" xfId="10321" xr:uid="{00000000-0005-0000-0000-00006B070000}"/>
    <cellStyle name="20% - Accent2 94 3" xfId="2185" xr:uid="{00000000-0005-0000-0000-00006C070000}"/>
    <cellStyle name="20% - Accent2 94 4" xfId="2186" xr:uid="{00000000-0005-0000-0000-00006D070000}"/>
    <cellStyle name="20% - Accent2 94_Working Capital Current" xfId="10322" xr:uid="{00000000-0005-0000-0000-00006E070000}"/>
    <cellStyle name="20% - Accent2 95" xfId="2187" xr:uid="{00000000-0005-0000-0000-00006F070000}"/>
    <cellStyle name="20% - Accent2 95 2" xfId="2188" xr:uid="{00000000-0005-0000-0000-000070070000}"/>
    <cellStyle name="20% - Accent2 95 2 2" xfId="2189" xr:uid="{00000000-0005-0000-0000-000071070000}"/>
    <cellStyle name="20% - Accent2 95 2_Working Capital Current" xfId="10323" xr:uid="{00000000-0005-0000-0000-000072070000}"/>
    <cellStyle name="20% - Accent2 95 3" xfId="2190" xr:uid="{00000000-0005-0000-0000-000073070000}"/>
    <cellStyle name="20% - Accent2 95 4" xfId="2191" xr:uid="{00000000-0005-0000-0000-000074070000}"/>
    <cellStyle name="20% - Accent2 95_Working Capital Current" xfId="10324" xr:uid="{00000000-0005-0000-0000-000075070000}"/>
    <cellStyle name="20% - Accent2 96" xfId="2192" xr:uid="{00000000-0005-0000-0000-000076070000}"/>
    <cellStyle name="20% - Accent2 96 2" xfId="2193" xr:uid="{00000000-0005-0000-0000-000077070000}"/>
    <cellStyle name="20% - Accent2 96 2 2" xfId="2194" xr:uid="{00000000-0005-0000-0000-000078070000}"/>
    <cellStyle name="20% - Accent2 96 2_Working Capital Current" xfId="10325" xr:uid="{00000000-0005-0000-0000-000079070000}"/>
    <cellStyle name="20% - Accent2 96 3" xfId="2195" xr:uid="{00000000-0005-0000-0000-00007A070000}"/>
    <cellStyle name="20% - Accent2 96 4" xfId="2196" xr:uid="{00000000-0005-0000-0000-00007B070000}"/>
    <cellStyle name="20% - Accent2 96_Working Capital Current" xfId="10326" xr:uid="{00000000-0005-0000-0000-00007C070000}"/>
    <cellStyle name="20% - Accent2 97" xfId="2197" xr:uid="{00000000-0005-0000-0000-00007D070000}"/>
    <cellStyle name="20% - Accent2 97 2" xfId="2198" xr:uid="{00000000-0005-0000-0000-00007E070000}"/>
    <cellStyle name="20% - Accent2 97 2 2" xfId="2199" xr:uid="{00000000-0005-0000-0000-00007F070000}"/>
    <cellStyle name="20% - Accent2 97 2_Working Capital Current" xfId="10327" xr:uid="{00000000-0005-0000-0000-000080070000}"/>
    <cellStyle name="20% - Accent2 97 3" xfId="2200" xr:uid="{00000000-0005-0000-0000-000081070000}"/>
    <cellStyle name="20% - Accent2 97 4" xfId="2201" xr:uid="{00000000-0005-0000-0000-000082070000}"/>
    <cellStyle name="20% - Accent2 97_Working Capital Current" xfId="10328" xr:uid="{00000000-0005-0000-0000-000083070000}"/>
    <cellStyle name="20% - Accent2 98" xfId="2202" xr:uid="{00000000-0005-0000-0000-000084070000}"/>
    <cellStyle name="20% - Accent2 98 2" xfId="2203" xr:uid="{00000000-0005-0000-0000-000085070000}"/>
    <cellStyle name="20% - Accent2 98 2 2" xfId="2204" xr:uid="{00000000-0005-0000-0000-000086070000}"/>
    <cellStyle name="20% - Accent2 98 2_Working Capital Current" xfId="10329" xr:uid="{00000000-0005-0000-0000-000087070000}"/>
    <cellStyle name="20% - Accent2 98 3" xfId="2205" xr:uid="{00000000-0005-0000-0000-000088070000}"/>
    <cellStyle name="20% - Accent2 98 4" xfId="2206" xr:uid="{00000000-0005-0000-0000-000089070000}"/>
    <cellStyle name="20% - Accent2 98_Working Capital Current" xfId="10330" xr:uid="{00000000-0005-0000-0000-00008A070000}"/>
    <cellStyle name="20% - Accent2 99" xfId="2207" xr:uid="{00000000-0005-0000-0000-00008B070000}"/>
    <cellStyle name="20% - Accent2 99 2" xfId="2208" xr:uid="{00000000-0005-0000-0000-00008C070000}"/>
    <cellStyle name="20% - Accent2 99 2 2" xfId="2209" xr:uid="{00000000-0005-0000-0000-00008D070000}"/>
    <cellStyle name="20% - Accent2 99 2_Working Capital Current" xfId="10331" xr:uid="{00000000-0005-0000-0000-00008E070000}"/>
    <cellStyle name="20% - Accent2 99 3" xfId="2210" xr:uid="{00000000-0005-0000-0000-00008F070000}"/>
    <cellStyle name="20% - Accent2 99 4" xfId="2211" xr:uid="{00000000-0005-0000-0000-000090070000}"/>
    <cellStyle name="20% - Accent2 99_Working Capital Current" xfId="10332" xr:uid="{00000000-0005-0000-0000-000091070000}"/>
    <cellStyle name="20% - Accent3" xfId="27" builtinId="38" customBuiltin="1"/>
    <cellStyle name="20% - Accent3 10" xfId="2212" xr:uid="{00000000-0005-0000-0000-000092070000}"/>
    <cellStyle name="20% - Accent3 10 2" xfId="2213" xr:uid="{00000000-0005-0000-0000-000093070000}"/>
    <cellStyle name="20% - Accent3 10 2 2" xfId="2214" xr:uid="{00000000-0005-0000-0000-000094070000}"/>
    <cellStyle name="20% - Accent3 10 2 2 2" xfId="2215" xr:uid="{00000000-0005-0000-0000-000095070000}"/>
    <cellStyle name="20% - Accent3 10 2 2_Working Capital Current" xfId="10333" xr:uid="{00000000-0005-0000-0000-000096070000}"/>
    <cellStyle name="20% - Accent3 10 2 3" xfId="2216" xr:uid="{00000000-0005-0000-0000-000097070000}"/>
    <cellStyle name="20% - Accent3 10 2 4" xfId="2217" xr:uid="{00000000-0005-0000-0000-000098070000}"/>
    <cellStyle name="20% - Accent3 10 2_Working Capital Current" xfId="10334" xr:uid="{00000000-0005-0000-0000-000099070000}"/>
    <cellStyle name="20% - Accent3 10 3" xfId="2218" xr:uid="{00000000-0005-0000-0000-00009A070000}"/>
    <cellStyle name="20% - Accent3 10 3 2" xfId="2219" xr:uid="{00000000-0005-0000-0000-00009B070000}"/>
    <cellStyle name="20% - Accent3 10 3_Working Capital Current" xfId="10335" xr:uid="{00000000-0005-0000-0000-00009C070000}"/>
    <cellStyle name="20% - Accent3 10 4" xfId="2220" xr:uid="{00000000-0005-0000-0000-00009D070000}"/>
    <cellStyle name="20% - Accent3 10 5" xfId="2221" xr:uid="{00000000-0005-0000-0000-00009E070000}"/>
    <cellStyle name="20% - Accent3 10_Not_for_upload_before_M4_correc" xfId="10336" xr:uid="{00000000-0005-0000-0000-00009F070000}"/>
    <cellStyle name="20% - Accent3 100" xfId="2222" xr:uid="{00000000-0005-0000-0000-0000A0070000}"/>
    <cellStyle name="20% - Accent3 100 2" xfId="2223" xr:uid="{00000000-0005-0000-0000-0000A1070000}"/>
    <cellStyle name="20% - Accent3 100 2 2" xfId="2224" xr:uid="{00000000-0005-0000-0000-0000A2070000}"/>
    <cellStyle name="20% - Accent3 100 2_Working Capital Current" xfId="10337" xr:uid="{00000000-0005-0000-0000-0000A3070000}"/>
    <cellStyle name="20% - Accent3 100 3" xfId="2225" xr:uid="{00000000-0005-0000-0000-0000A4070000}"/>
    <cellStyle name="20% - Accent3 100 4" xfId="2226" xr:uid="{00000000-0005-0000-0000-0000A5070000}"/>
    <cellStyle name="20% - Accent3 100_Working Capital Current" xfId="10338" xr:uid="{00000000-0005-0000-0000-0000A6070000}"/>
    <cellStyle name="20% - Accent3 101" xfId="2227" xr:uid="{00000000-0005-0000-0000-0000A7070000}"/>
    <cellStyle name="20% - Accent3 101 2" xfId="2228" xr:uid="{00000000-0005-0000-0000-0000A8070000}"/>
    <cellStyle name="20% - Accent3 101 3" xfId="2229" xr:uid="{00000000-0005-0000-0000-0000A9070000}"/>
    <cellStyle name="20% - Accent3 101_Working Capital Current" xfId="10339" xr:uid="{00000000-0005-0000-0000-0000AA070000}"/>
    <cellStyle name="20% - Accent3 102" xfId="2230" xr:uid="{00000000-0005-0000-0000-0000AB070000}"/>
    <cellStyle name="20% - Accent3 102 2" xfId="2231" xr:uid="{00000000-0005-0000-0000-0000AC070000}"/>
    <cellStyle name="20% - Accent3 102 3" xfId="2232" xr:uid="{00000000-0005-0000-0000-0000AD070000}"/>
    <cellStyle name="20% - Accent3 102_Working Capital Current" xfId="10340" xr:uid="{00000000-0005-0000-0000-0000AE070000}"/>
    <cellStyle name="20% - Accent3 103" xfId="2233" xr:uid="{00000000-0005-0000-0000-0000AF070000}"/>
    <cellStyle name="20% - Accent3 104" xfId="2234" xr:uid="{00000000-0005-0000-0000-0000B0070000}"/>
    <cellStyle name="20% - Accent3 105" xfId="10341" xr:uid="{00000000-0005-0000-0000-0000B1070000}"/>
    <cellStyle name="20% - Accent3 11" xfId="2235" xr:uid="{00000000-0005-0000-0000-0000B2070000}"/>
    <cellStyle name="20% - Accent3 11 2" xfId="2236" xr:uid="{00000000-0005-0000-0000-0000B3070000}"/>
    <cellStyle name="20% - Accent3 11 2 2" xfId="2237" xr:uid="{00000000-0005-0000-0000-0000B4070000}"/>
    <cellStyle name="20% - Accent3 11 2 2 2" xfId="2238" xr:uid="{00000000-0005-0000-0000-0000B5070000}"/>
    <cellStyle name="20% - Accent3 11 2 2_Working Capital Current" xfId="10342" xr:uid="{00000000-0005-0000-0000-0000B6070000}"/>
    <cellStyle name="20% - Accent3 11 2 3" xfId="2239" xr:uid="{00000000-0005-0000-0000-0000B7070000}"/>
    <cellStyle name="20% - Accent3 11 2 4" xfId="2240" xr:uid="{00000000-0005-0000-0000-0000B8070000}"/>
    <cellStyle name="20% - Accent3 11 2_Working Capital Current" xfId="10343" xr:uid="{00000000-0005-0000-0000-0000B9070000}"/>
    <cellStyle name="20% - Accent3 11 3" xfId="2241" xr:uid="{00000000-0005-0000-0000-0000BA070000}"/>
    <cellStyle name="20% - Accent3 11 3 2" xfId="2242" xr:uid="{00000000-0005-0000-0000-0000BB070000}"/>
    <cellStyle name="20% - Accent3 11 3_Working Capital Current" xfId="10344" xr:uid="{00000000-0005-0000-0000-0000BC070000}"/>
    <cellStyle name="20% - Accent3 11 4" xfId="2243" xr:uid="{00000000-0005-0000-0000-0000BD070000}"/>
    <cellStyle name="20% - Accent3 11 5" xfId="2244" xr:uid="{00000000-0005-0000-0000-0000BE070000}"/>
    <cellStyle name="20% - Accent3 11_Not_for_upload_before_M4_correc" xfId="10345" xr:uid="{00000000-0005-0000-0000-0000BF070000}"/>
    <cellStyle name="20% - Accent3 12" xfId="2245" xr:uid="{00000000-0005-0000-0000-0000C0070000}"/>
    <cellStyle name="20% - Accent3 12 2" xfId="2246" xr:uid="{00000000-0005-0000-0000-0000C1070000}"/>
    <cellStyle name="20% - Accent3 12 2 2" xfId="2247" xr:uid="{00000000-0005-0000-0000-0000C2070000}"/>
    <cellStyle name="20% - Accent3 12 2 2 2" xfId="2248" xr:uid="{00000000-0005-0000-0000-0000C3070000}"/>
    <cellStyle name="20% - Accent3 12 2 2_Working Capital Current" xfId="10346" xr:uid="{00000000-0005-0000-0000-0000C4070000}"/>
    <cellStyle name="20% - Accent3 12 2 3" xfId="2249" xr:uid="{00000000-0005-0000-0000-0000C5070000}"/>
    <cellStyle name="20% - Accent3 12 2 4" xfId="2250" xr:uid="{00000000-0005-0000-0000-0000C6070000}"/>
    <cellStyle name="20% - Accent3 12 2_Working Capital Current" xfId="10347" xr:uid="{00000000-0005-0000-0000-0000C7070000}"/>
    <cellStyle name="20% - Accent3 12 3" xfId="2251" xr:uid="{00000000-0005-0000-0000-0000C8070000}"/>
    <cellStyle name="20% - Accent3 12 3 2" xfId="2252" xr:uid="{00000000-0005-0000-0000-0000C9070000}"/>
    <cellStyle name="20% - Accent3 12 3_Working Capital Current" xfId="10348" xr:uid="{00000000-0005-0000-0000-0000CA070000}"/>
    <cellStyle name="20% - Accent3 12 4" xfId="2253" xr:uid="{00000000-0005-0000-0000-0000CB070000}"/>
    <cellStyle name="20% - Accent3 12 5" xfId="2254" xr:uid="{00000000-0005-0000-0000-0000CC070000}"/>
    <cellStyle name="20% - Accent3 12_Not_for_upload_before_M4_correc" xfId="10349" xr:uid="{00000000-0005-0000-0000-0000CD070000}"/>
    <cellStyle name="20% - Accent3 13" xfId="2255" xr:uid="{00000000-0005-0000-0000-0000CE070000}"/>
    <cellStyle name="20% - Accent3 13 2" xfId="2256" xr:uid="{00000000-0005-0000-0000-0000CF070000}"/>
    <cellStyle name="20% - Accent3 13 2 2" xfId="2257" xr:uid="{00000000-0005-0000-0000-0000D0070000}"/>
    <cellStyle name="20% - Accent3 13 2 2 2" xfId="2258" xr:uid="{00000000-0005-0000-0000-0000D1070000}"/>
    <cellStyle name="20% - Accent3 13 2 2_Working Capital Current" xfId="10350" xr:uid="{00000000-0005-0000-0000-0000D2070000}"/>
    <cellStyle name="20% - Accent3 13 2 3" xfId="2259" xr:uid="{00000000-0005-0000-0000-0000D3070000}"/>
    <cellStyle name="20% - Accent3 13 2 4" xfId="2260" xr:uid="{00000000-0005-0000-0000-0000D4070000}"/>
    <cellStyle name="20% - Accent3 13 2_Working Capital Current" xfId="10351" xr:uid="{00000000-0005-0000-0000-0000D5070000}"/>
    <cellStyle name="20% - Accent3 13 3" xfId="2261" xr:uid="{00000000-0005-0000-0000-0000D6070000}"/>
    <cellStyle name="20% - Accent3 13 3 2" xfId="2262" xr:uid="{00000000-0005-0000-0000-0000D7070000}"/>
    <cellStyle name="20% - Accent3 13 3_Working Capital Current" xfId="10352" xr:uid="{00000000-0005-0000-0000-0000D8070000}"/>
    <cellStyle name="20% - Accent3 13 4" xfId="2263" xr:uid="{00000000-0005-0000-0000-0000D9070000}"/>
    <cellStyle name="20% - Accent3 13 5" xfId="2264" xr:uid="{00000000-0005-0000-0000-0000DA070000}"/>
    <cellStyle name="20% - Accent3 13_Not_for_upload_before_M4_correc" xfId="10353" xr:uid="{00000000-0005-0000-0000-0000DB070000}"/>
    <cellStyle name="20% - Accent3 14" xfId="2265" xr:uid="{00000000-0005-0000-0000-0000DC070000}"/>
    <cellStyle name="20% - Accent3 14 2" xfId="2266" xr:uid="{00000000-0005-0000-0000-0000DD070000}"/>
    <cellStyle name="20% - Accent3 14 2 2" xfId="2267" xr:uid="{00000000-0005-0000-0000-0000DE070000}"/>
    <cellStyle name="20% - Accent3 14 2 2 2" xfId="2268" xr:uid="{00000000-0005-0000-0000-0000DF070000}"/>
    <cellStyle name="20% - Accent3 14 2 2_Working Capital Current" xfId="10354" xr:uid="{00000000-0005-0000-0000-0000E0070000}"/>
    <cellStyle name="20% - Accent3 14 2 3" xfId="2269" xr:uid="{00000000-0005-0000-0000-0000E1070000}"/>
    <cellStyle name="20% - Accent3 14 2 4" xfId="2270" xr:uid="{00000000-0005-0000-0000-0000E2070000}"/>
    <cellStyle name="20% - Accent3 14 2_Working Capital Current" xfId="10355" xr:uid="{00000000-0005-0000-0000-0000E3070000}"/>
    <cellStyle name="20% - Accent3 14 3" xfId="2271" xr:uid="{00000000-0005-0000-0000-0000E4070000}"/>
    <cellStyle name="20% - Accent3 14 3 2" xfId="2272" xr:uid="{00000000-0005-0000-0000-0000E5070000}"/>
    <cellStyle name="20% - Accent3 14 3_Working Capital Current" xfId="10356" xr:uid="{00000000-0005-0000-0000-0000E6070000}"/>
    <cellStyle name="20% - Accent3 14 4" xfId="2273" xr:uid="{00000000-0005-0000-0000-0000E7070000}"/>
    <cellStyle name="20% - Accent3 14 5" xfId="2274" xr:uid="{00000000-0005-0000-0000-0000E8070000}"/>
    <cellStyle name="20% - Accent3 14_Not_for_upload_before_M4_correc" xfId="10357" xr:uid="{00000000-0005-0000-0000-0000E9070000}"/>
    <cellStyle name="20% - Accent3 15" xfId="2275" xr:uid="{00000000-0005-0000-0000-0000EA070000}"/>
    <cellStyle name="20% - Accent3 15 2" xfId="2276" xr:uid="{00000000-0005-0000-0000-0000EB070000}"/>
    <cellStyle name="20% - Accent3 15 2 2" xfId="2277" xr:uid="{00000000-0005-0000-0000-0000EC070000}"/>
    <cellStyle name="20% - Accent3 15 2 2 2" xfId="2278" xr:uid="{00000000-0005-0000-0000-0000ED070000}"/>
    <cellStyle name="20% - Accent3 15 2 2_Working Capital Current" xfId="10358" xr:uid="{00000000-0005-0000-0000-0000EE070000}"/>
    <cellStyle name="20% - Accent3 15 2 3" xfId="2279" xr:uid="{00000000-0005-0000-0000-0000EF070000}"/>
    <cellStyle name="20% - Accent3 15 2 4" xfId="2280" xr:uid="{00000000-0005-0000-0000-0000F0070000}"/>
    <cellStyle name="20% - Accent3 15 2_Working Capital Current" xfId="10359" xr:uid="{00000000-0005-0000-0000-0000F1070000}"/>
    <cellStyle name="20% - Accent3 15 3" xfId="2281" xr:uid="{00000000-0005-0000-0000-0000F2070000}"/>
    <cellStyle name="20% - Accent3 15 3 2" xfId="2282" xr:uid="{00000000-0005-0000-0000-0000F3070000}"/>
    <cellStyle name="20% - Accent3 15 3_Working Capital Current" xfId="10360" xr:uid="{00000000-0005-0000-0000-0000F4070000}"/>
    <cellStyle name="20% - Accent3 15 4" xfId="2283" xr:uid="{00000000-0005-0000-0000-0000F5070000}"/>
    <cellStyle name="20% - Accent3 15 5" xfId="2284" xr:uid="{00000000-0005-0000-0000-0000F6070000}"/>
    <cellStyle name="20% - Accent3 15_Not_for_upload_before_M4_correc" xfId="10361" xr:uid="{00000000-0005-0000-0000-0000F7070000}"/>
    <cellStyle name="20% - Accent3 16" xfId="2285" xr:uid="{00000000-0005-0000-0000-0000F8070000}"/>
    <cellStyle name="20% - Accent3 16 2" xfId="2286" xr:uid="{00000000-0005-0000-0000-0000F9070000}"/>
    <cellStyle name="20% - Accent3 16 2 2" xfId="2287" xr:uid="{00000000-0005-0000-0000-0000FA070000}"/>
    <cellStyle name="20% - Accent3 16 2 2 2" xfId="2288" xr:uid="{00000000-0005-0000-0000-0000FB070000}"/>
    <cellStyle name="20% - Accent3 16 2 2_Working Capital Current" xfId="10362" xr:uid="{00000000-0005-0000-0000-0000FC070000}"/>
    <cellStyle name="20% - Accent3 16 2 3" xfId="2289" xr:uid="{00000000-0005-0000-0000-0000FD070000}"/>
    <cellStyle name="20% - Accent3 16 2 4" xfId="2290" xr:uid="{00000000-0005-0000-0000-0000FE070000}"/>
    <cellStyle name="20% - Accent3 16 2_Working Capital Current" xfId="10363" xr:uid="{00000000-0005-0000-0000-0000FF070000}"/>
    <cellStyle name="20% - Accent3 16 3" xfId="2291" xr:uid="{00000000-0005-0000-0000-000000080000}"/>
    <cellStyle name="20% - Accent3 16 3 2" xfId="2292" xr:uid="{00000000-0005-0000-0000-000001080000}"/>
    <cellStyle name="20% - Accent3 16 3_Working Capital Current" xfId="10364" xr:uid="{00000000-0005-0000-0000-000002080000}"/>
    <cellStyle name="20% - Accent3 16 4" xfId="2293" xr:uid="{00000000-0005-0000-0000-000003080000}"/>
    <cellStyle name="20% - Accent3 16 5" xfId="2294" xr:uid="{00000000-0005-0000-0000-000004080000}"/>
    <cellStyle name="20% - Accent3 16_Not_for_upload_before_M4_correc" xfId="10365" xr:uid="{00000000-0005-0000-0000-000005080000}"/>
    <cellStyle name="20% - Accent3 17" xfId="2295" xr:uid="{00000000-0005-0000-0000-000006080000}"/>
    <cellStyle name="20% - Accent3 17 2" xfId="2296" xr:uid="{00000000-0005-0000-0000-000007080000}"/>
    <cellStyle name="20% - Accent3 17 2 2" xfId="2297" xr:uid="{00000000-0005-0000-0000-000008080000}"/>
    <cellStyle name="20% - Accent3 17 2 2 2" xfId="2298" xr:uid="{00000000-0005-0000-0000-000009080000}"/>
    <cellStyle name="20% - Accent3 17 2 2_Working Capital Current" xfId="10366" xr:uid="{00000000-0005-0000-0000-00000A080000}"/>
    <cellStyle name="20% - Accent3 17 2 3" xfId="2299" xr:uid="{00000000-0005-0000-0000-00000B080000}"/>
    <cellStyle name="20% - Accent3 17 2 4" xfId="2300" xr:uid="{00000000-0005-0000-0000-00000C080000}"/>
    <cellStyle name="20% - Accent3 17 2_Working Capital Current" xfId="10367" xr:uid="{00000000-0005-0000-0000-00000D080000}"/>
    <cellStyle name="20% - Accent3 17 3" xfId="2301" xr:uid="{00000000-0005-0000-0000-00000E080000}"/>
    <cellStyle name="20% - Accent3 17 3 2" xfId="2302" xr:uid="{00000000-0005-0000-0000-00000F080000}"/>
    <cellStyle name="20% - Accent3 17 3_Working Capital Current" xfId="10368" xr:uid="{00000000-0005-0000-0000-000010080000}"/>
    <cellStyle name="20% - Accent3 17 4" xfId="2303" xr:uid="{00000000-0005-0000-0000-000011080000}"/>
    <cellStyle name="20% - Accent3 17 5" xfId="2304" xr:uid="{00000000-0005-0000-0000-000012080000}"/>
    <cellStyle name="20% - Accent3 17_Not_for_upload_before_M4_correc" xfId="10369" xr:uid="{00000000-0005-0000-0000-000013080000}"/>
    <cellStyle name="20% - Accent3 18" xfId="2305" xr:uid="{00000000-0005-0000-0000-000014080000}"/>
    <cellStyle name="20% - Accent3 18 2" xfId="2306" xr:uid="{00000000-0005-0000-0000-000015080000}"/>
    <cellStyle name="20% - Accent3 18 2 2" xfId="2307" xr:uid="{00000000-0005-0000-0000-000016080000}"/>
    <cellStyle name="20% - Accent3 18 2 2 2" xfId="2308" xr:uid="{00000000-0005-0000-0000-000017080000}"/>
    <cellStyle name="20% - Accent3 18 2 2_Working Capital Current" xfId="10370" xr:uid="{00000000-0005-0000-0000-000018080000}"/>
    <cellStyle name="20% - Accent3 18 2 3" xfId="2309" xr:uid="{00000000-0005-0000-0000-000019080000}"/>
    <cellStyle name="20% - Accent3 18 2 4" xfId="2310" xr:uid="{00000000-0005-0000-0000-00001A080000}"/>
    <cellStyle name="20% - Accent3 18 2_Working Capital Current" xfId="10371" xr:uid="{00000000-0005-0000-0000-00001B080000}"/>
    <cellStyle name="20% - Accent3 18 3" xfId="2311" xr:uid="{00000000-0005-0000-0000-00001C080000}"/>
    <cellStyle name="20% - Accent3 18 3 2" xfId="2312" xr:uid="{00000000-0005-0000-0000-00001D080000}"/>
    <cellStyle name="20% - Accent3 18 3_Working Capital Current" xfId="10372" xr:uid="{00000000-0005-0000-0000-00001E080000}"/>
    <cellStyle name="20% - Accent3 18 4" xfId="2313" xr:uid="{00000000-0005-0000-0000-00001F080000}"/>
    <cellStyle name="20% - Accent3 18 5" xfId="2314" xr:uid="{00000000-0005-0000-0000-000020080000}"/>
    <cellStyle name="20% - Accent3 18_Not_for_upload_before_M4_correc" xfId="10373" xr:uid="{00000000-0005-0000-0000-000021080000}"/>
    <cellStyle name="20% - Accent3 19" xfId="2315" xr:uid="{00000000-0005-0000-0000-000022080000}"/>
    <cellStyle name="20% - Accent3 19 2" xfId="2316" xr:uid="{00000000-0005-0000-0000-000023080000}"/>
    <cellStyle name="20% - Accent3 19 2 2" xfId="2317" xr:uid="{00000000-0005-0000-0000-000024080000}"/>
    <cellStyle name="20% - Accent3 19 2 2 2" xfId="2318" xr:uid="{00000000-0005-0000-0000-000025080000}"/>
    <cellStyle name="20% - Accent3 19 2 2_Working Capital Current" xfId="10374" xr:uid="{00000000-0005-0000-0000-000026080000}"/>
    <cellStyle name="20% - Accent3 19 2 3" xfId="2319" xr:uid="{00000000-0005-0000-0000-000027080000}"/>
    <cellStyle name="20% - Accent3 19 2 4" xfId="2320" xr:uid="{00000000-0005-0000-0000-000028080000}"/>
    <cellStyle name="20% - Accent3 19 2_Working Capital Current" xfId="10375" xr:uid="{00000000-0005-0000-0000-000029080000}"/>
    <cellStyle name="20% - Accent3 19 3" xfId="2321" xr:uid="{00000000-0005-0000-0000-00002A080000}"/>
    <cellStyle name="20% - Accent3 19 3 2" xfId="2322" xr:uid="{00000000-0005-0000-0000-00002B080000}"/>
    <cellStyle name="20% - Accent3 19 3_Working Capital Current" xfId="10376" xr:uid="{00000000-0005-0000-0000-00002C080000}"/>
    <cellStyle name="20% - Accent3 19 4" xfId="2323" xr:uid="{00000000-0005-0000-0000-00002D080000}"/>
    <cellStyle name="20% - Accent3 19 5" xfId="2324" xr:uid="{00000000-0005-0000-0000-00002E080000}"/>
    <cellStyle name="20% - Accent3 19_Not_for_upload_before_M4_correc" xfId="10377" xr:uid="{00000000-0005-0000-0000-00002F080000}"/>
    <cellStyle name="20% - Accent3 2" xfId="56" xr:uid="{00000000-0005-0000-0000-000014000000}"/>
    <cellStyle name="20% - Accent3 2 10" xfId="2325" xr:uid="{00000000-0005-0000-0000-000030080000}"/>
    <cellStyle name="20% - Accent3 2 2" xfId="57" xr:uid="{00000000-0005-0000-0000-000015000000}"/>
    <cellStyle name="20% - Accent3 2 2 2" xfId="2327" xr:uid="{00000000-0005-0000-0000-000032080000}"/>
    <cellStyle name="20% - Accent3 2 2 2 2" xfId="2328" xr:uid="{00000000-0005-0000-0000-000033080000}"/>
    <cellStyle name="20% - Accent3 2 2 2 2 2" xfId="2329" xr:uid="{00000000-0005-0000-0000-000034080000}"/>
    <cellStyle name="20% - Accent3 2 2 2 2_Working Capital Current" xfId="10378" xr:uid="{00000000-0005-0000-0000-000035080000}"/>
    <cellStyle name="20% - Accent3 2 2 2 3" xfId="2330" xr:uid="{00000000-0005-0000-0000-000036080000}"/>
    <cellStyle name="20% - Accent3 2 2 2 4" xfId="2331" xr:uid="{00000000-0005-0000-0000-000037080000}"/>
    <cellStyle name="20% - Accent3 2 2 2_Working Capital Current" xfId="10379" xr:uid="{00000000-0005-0000-0000-000038080000}"/>
    <cellStyle name="20% - Accent3 2 2 3" xfId="2332" xr:uid="{00000000-0005-0000-0000-000039080000}"/>
    <cellStyle name="20% - Accent3 2 2 3 2" xfId="2333" xr:uid="{00000000-0005-0000-0000-00003A080000}"/>
    <cellStyle name="20% - Accent3 2 2 3_Working Capital Current" xfId="10380" xr:uid="{00000000-0005-0000-0000-00003B080000}"/>
    <cellStyle name="20% - Accent3 2 2 4" xfId="2334" xr:uid="{00000000-0005-0000-0000-00003C080000}"/>
    <cellStyle name="20% - Accent3 2 2 5" xfId="2335" xr:uid="{00000000-0005-0000-0000-00003D080000}"/>
    <cellStyle name="20% - Accent3 2 2 6" xfId="2326" xr:uid="{00000000-0005-0000-0000-000031080000}"/>
    <cellStyle name="20% - Accent3 2 2_Not_for_upload_before_M4_correc" xfId="10381" xr:uid="{00000000-0005-0000-0000-00003E080000}"/>
    <cellStyle name="20% - Accent3 2 3" xfId="58" xr:uid="{00000000-0005-0000-0000-000016000000}"/>
    <cellStyle name="20% - Accent3 2 3 2" xfId="59" xr:uid="{00000000-0005-0000-0000-000017000000}"/>
    <cellStyle name="20% - Accent3 2 3 2 2" xfId="2338" xr:uid="{00000000-0005-0000-0000-000041080000}"/>
    <cellStyle name="20% - Accent3 2 3 2 2 2" xfId="2339" xr:uid="{00000000-0005-0000-0000-000042080000}"/>
    <cellStyle name="20% - Accent3 2 3 2 2_Working Capital Current" xfId="10382" xr:uid="{00000000-0005-0000-0000-000043080000}"/>
    <cellStyle name="20% - Accent3 2 3 2 3" xfId="2340" xr:uid="{00000000-0005-0000-0000-000044080000}"/>
    <cellStyle name="20% - Accent3 2 3 2 4" xfId="2341" xr:uid="{00000000-0005-0000-0000-000045080000}"/>
    <cellStyle name="20% - Accent3 2 3 2 5" xfId="2337" xr:uid="{00000000-0005-0000-0000-000040080000}"/>
    <cellStyle name="20% - Accent3 2 3 2_Working Capital Current" xfId="10383" xr:uid="{00000000-0005-0000-0000-000046080000}"/>
    <cellStyle name="20% - Accent3 2 3 3" xfId="60" xr:uid="{00000000-0005-0000-0000-000018000000}"/>
    <cellStyle name="20% - Accent3 2 3 3 2" xfId="2343" xr:uid="{00000000-0005-0000-0000-000048080000}"/>
    <cellStyle name="20% - Accent3 2 3 3 3" xfId="2342" xr:uid="{00000000-0005-0000-0000-000047080000}"/>
    <cellStyle name="20% - Accent3 2 3 3_Working Capital Current" xfId="10384" xr:uid="{00000000-0005-0000-0000-000049080000}"/>
    <cellStyle name="20% - Accent3 2 3 4" xfId="61" xr:uid="{00000000-0005-0000-0000-000019000000}"/>
    <cellStyle name="20% - Accent3 2 3 4 2" xfId="2344" xr:uid="{00000000-0005-0000-0000-00004A080000}"/>
    <cellStyle name="20% - Accent3 2 3 5" xfId="2345" xr:uid="{00000000-0005-0000-0000-00004B080000}"/>
    <cellStyle name="20% - Accent3 2 3 6" xfId="2336" xr:uid="{00000000-0005-0000-0000-00003F080000}"/>
    <cellStyle name="20% - Accent3 2 3_Not_for_upload_before_M4_correc" xfId="10385" xr:uid="{00000000-0005-0000-0000-00004C080000}"/>
    <cellStyle name="20% - Accent3 2 4" xfId="2346" xr:uid="{00000000-0005-0000-0000-00004D080000}"/>
    <cellStyle name="20% - Accent3 2 4 2" xfId="2347" xr:uid="{00000000-0005-0000-0000-00004E080000}"/>
    <cellStyle name="20% - Accent3 2 4 2 2" xfId="2348" xr:uid="{00000000-0005-0000-0000-00004F080000}"/>
    <cellStyle name="20% - Accent3 2 4 2 2 2" xfId="2349" xr:uid="{00000000-0005-0000-0000-000050080000}"/>
    <cellStyle name="20% - Accent3 2 4 2 2_Working Capital Current" xfId="10386" xr:uid="{00000000-0005-0000-0000-000051080000}"/>
    <cellStyle name="20% - Accent3 2 4 2 3" xfId="2350" xr:uid="{00000000-0005-0000-0000-000052080000}"/>
    <cellStyle name="20% - Accent3 2 4 2 4" xfId="2351" xr:uid="{00000000-0005-0000-0000-000053080000}"/>
    <cellStyle name="20% - Accent3 2 4 2_Working Capital Current" xfId="10387" xr:uid="{00000000-0005-0000-0000-000054080000}"/>
    <cellStyle name="20% - Accent3 2 4 3" xfId="2352" xr:uid="{00000000-0005-0000-0000-000055080000}"/>
    <cellStyle name="20% - Accent3 2 4 3 2" xfId="2353" xr:uid="{00000000-0005-0000-0000-000056080000}"/>
    <cellStyle name="20% - Accent3 2 4 3_Working Capital Current" xfId="10388" xr:uid="{00000000-0005-0000-0000-000057080000}"/>
    <cellStyle name="20% - Accent3 2 4 4" xfId="2354" xr:uid="{00000000-0005-0000-0000-000058080000}"/>
    <cellStyle name="20% - Accent3 2 4 5" xfId="2355" xr:uid="{00000000-0005-0000-0000-000059080000}"/>
    <cellStyle name="20% - Accent3 2 4_Not_for_upload_before_M4_correc" xfId="10389" xr:uid="{00000000-0005-0000-0000-00005A080000}"/>
    <cellStyle name="20% - Accent3 2 5" xfId="2356" xr:uid="{00000000-0005-0000-0000-00005B080000}"/>
    <cellStyle name="20% - Accent3 2 5 2" xfId="2357" xr:uid="{00000000-0005-0000-0000-00005C080000}"/>
    <cellStyle name="20% - Accent3 2 5 2 2" xfId="2358" xr:uid="{00000000-0005-0000-0000-00005D080000}"/>
    <cellStyle name="20% - Accent3 2 5 2_Working Capital Current" xfId="10390" xr:uid="{00000000-0005-0000-0000-00005E080000}"/>
    <cellStyle name="20% - Accent3 2 5 3" xfId="2359" xr:uid="{00000000-0005-0000-0000-00005F080000}"/>
    <cellStyle name="20% - Accent3 2 6" xfId="2360" xr:uid="{00000000-0005-0000-0000-000060080000}"/>
    <cellStyle name="20% - Accent3 2 6 2" xfId="2361" xr:uid="{00000000-0005-0000-0000-000061080000}"/>
    <cellStyle name="20% - Accent3 2 6_Working Capital Current" xfId="10391" xr:uid="{00000000-0005-0000-0000-000062080000}"/>
    <cellStyle name="20% - Accent3 2 7" xfId="2362" xr:uid="{00000000-0005-0000-0000-000063080000}"/>
    <cellStyle name="20% - Accent3 2 7 2" xfId="2363" xr:uid="{00000000-0005-0000-0000-000064080000}"/>
    <cellStyle name="20% - Accent3 2 7_Working Capital Current" xfId="10392" xr:uid="{00000000-0005-0000-0000-000065080000}"/>
    <cellStyle name="20% - Accent3 2 8" xfId="2364" xr:uid="{00000000-0005-0000-0000-000066080000}"/>
    <cellStyle name="20% - Accent3 2 9" xfId="2365" xr:uid="{00000000-0005-0000-0000-000067080000}"/>
    <cellStyle name="20% - Accent3 2_Not_for_upload_before_M4_correc" xfId="10393" xr:uid="{00000000-0005-0000-0000-000068080000}"/>
    <cellStyle name="20% - Accent3 20" xfId="2366" xr:uid="{00000000-0005-0000-0000-000069080000}"/>
    <cellStyle name="20% - Accent3 20 2" xfId="2367" xr:uid="{00000000-0005-0000-0000-00006A080000}"/>
    <cellStyle name="20% - Accent3 20 2 2" xfId="2368" xr:uid="{00000000-0005-0000-0000-00006B080000}"/>
    <cellStyle name="20% - Accent3 20 2 2 2" xfId="2369" xr:uid="{00000000-0005-0000-0000-00006C080000}"/>
    <cellStyle name="20% - Accent3 20 2 2_Working Capital Current" xfId="10394" xr:uid="{00000000-0005-0000-0000-00006D080000}"/>
    <cellStyle name="20% - Accent3 20 2 3" xfId="2370" xr:uid="{00000000-0005-0000-0000-00006E080000}"/>
    <cellStyle name="20% - Accent3 20 2 4" xfId="2371" xr:uid="{00000000-0005-0000-0000-00006F080000}"/>
    <cellStyle name="20% - Accent3 20 2_Working Capital Current" xfId="10395" xr:uid="{00000000-0005-0000-0000-000070080000}"/>
    <cellStyle name="20% - Accent3 20 3" xfId="2372" xr:uid="{00000000-0005-0000-0000-000071080000}"/>
    <cellStyle name="20% - Accent3 20 3 2" xfId="2373" xr:uid="{00000000-0005-0000-0000-000072080000}"/>
    <cellStyle name="20% - Accent3 20 3_Working Capital Current" xfId="10396" xr:uid="{00000000-0005-0000-0000-000073080000}"/>
    <cellStyle name="20% - Accent3 20 4" xfId="2374" xr:uid="{00000000-0005-0000-0000-000074080000}"/>
    <cellStyle name="20% - Accent3 20 5" xfId="2375" xr:uid="{00000000-0005-0000-0000-000075080000}"/>
    <cellStyle name="20% - Accent3 20_Not_for_upload_before_M4_correc" xfId="10397" xr:uid="{00000000-0005-0000-0000-000076080000}"/>
    <cellStyle name="20% - Accent3 21" xfId="2376" xr:uid="{00000000-0005-0000-0000-000077080000}"/>
    <cellStyle name="20% - Accent3 21 2" xfId="2377" xr:uid="{00000000-0005-0000-0000-000078080000}"/>
    <cellStyle name="20% - Accent3 21 2 2" xfId="2378" xr:uid="{00000000-0005-0000-0000-000079080000}"/>
    <cellStyle name="20% - Accent3 21 2 2 2" xfId="2379" xr:uid="{00000000-0005-0000-0000-00007A080000}"/>
    <cellStyle name="20% - Accent3 21 2 2_Working Capital Current" xfId="10398" xr:uid="{00000000-0005-0000-0000-00007B080000}"/>
    <cellStyle name="20% - Accent3 21 2 3" xfId="2380" xr:uid="{00000000-0005-0000-0000-00007C080000}"/>
    <cellStyle name="20% - Accent3 21 2 4" xfId="2381" xr:uid="{00000000-0005-0000-0000-00007D080000}"/>
    <cellStyle name="20% - Accent3 21 2_Working Capital Current" xfId="10399" xr:uid="{00000000-0005-0000-0000-00007E080000}"/>
    <cellStyle name="20% - Accent3 21 3" xfId="2382" xr:uid="{00000000-0005-0000-0000-00007F080000}"/>
    <cellStyle name="20% - Accent3 21 3 2" xfId="2383" xr:uid="{00000000-0005-0000-0000-000080080000}"/>
    <cellStyle name="20% - Accent3 21 3_Working Capital Current" xfId="10400" xr:uid="{00000000-0005-0000-0000-000081080000}"/>
    <cellStyle name="20% - Accent3 21 4" xfId="2384" xr:uid="{00000000-0005-0000-0000-000082080000}"/>
    <cellStyle name="20% - Accent3 21 5" xfId="2385" xr:uid="{00000000-0005-0000-0000-000083080000}"/>
    <cellStyle name="20% - Accent3 21_Not_for_upload_before_M4_correc" xfId="10401" xr:uid="{00000000-0005-0000-0000-000084080000}"/>
    <cellStyle name="20% - Accent3 22" xfId="2386" xr:uid="{00000000-0005-0000-0000-000085080000}"/>
    <cellStyle name="20% - Accent3 22 2" xfId="2387" xr:uid="{00000000-0005-0000-0000-000086080000}"/>
    <cellStyle name="20% - Accent3 22 2 2" xfId="2388" xr:uid="{00000000-0005-0000-0000-000087080000}"/>
    <cellStyle name="20% - Accent3 22 2 2 2" xfId="2389" xr:uid="{00000000-0005-0000-0000-000088080000}"/>
    <cellStyle name="20% - Accent3 22 2 2_Working Capital Current" xfId="10402" xr:uid="{00000000-0005-0000-0000-000089080000}"/>
    <cellStyle name="20% - Accent3 22 2 3" xfId="2390" xr:uid="{00000000-0005-0000-0000-00008A080000}"/>
    <cellStyle name="20% - Accent3 22 2 4" xfId="2391" xr:uid="{00000000-0005-0000-0000-00008B080000}"/>
    <cellStyle name="20% - Accent3 22 2_Working Capital Current" xfId="10403" xr:uid="{00000000-0005-0000-0000-00008C080000}"/>
    <cellStyle name="20% - Accent3 22 3" xfId="2392" xr:uid="{00000000-0005-0000-0000-00008D080000}"/>
    <cellStyle name="20% - Accent3 22 3 2" xfId="2393" xr:uid="{00000000-0005-0000-0000-00008E080000}"/>
    <cellStyle name="20% - Accent3 22 3_Working Capital Current" xfId="10404" xr:uid="{00000000-0005-0000-0000-00008F080000}"/>
    <cellStyle name="20% - Accent3 22 4" xfId="2394" xr:uid="{00000000-0005-0000-0000-000090080000}"/>
    <cellStyle name="20% - Accent3 22 5" xfId="2395" xr:uid="{00000000-0005-0000-0000-000091080000}"/>
    <cellStyle name="20% - Accent3 22_Not_for_upload_before_M4_correc" xfId="10405" xr:uid="{00000000-0005-0000-0000-000092080000}"/>
    <cellStyle name="20% - Accent3 23" xfId="2396" xr:uid="{00000000-0005-0000-0000-000093080000}"/>
    <cellStyle name="20% - Accent3 23 2" xfId="2397" xr:uid="{00000000-0005-0000-0000-000094080000}"/>
    <cellStyle name="20% - Accent3 23 2 2" xfId="2398" xr:uid="{00000000-0005-0000-0000-000095080000}"/>
    <cellStyle name="20% - Accent3 23 2 2 2" xfId="2399" xr:uid="{00000000-0005-0000-0000-000096080000}"/>
    <cellStyle name="20% - Accent3 23 2 2_Working Capital Current" xfId="10406" xr:uid="{00000000-0005-0000-0000-000097080000}"/>
    <cellStyle name="20% - Accent3 23 2 3" xfId="2400" xr:uid="{00000000-0005-0000-0000-000098080000}"/>
    <cellStyle name="20% - Accent3 23 2 4" xfId="2401" xr:uid="{00000000-0005-0000-0000-000099080000}"/>
    <cellStyle name="20% - Accent3 23 2_Working Capital Current" xfId="10407" xr:uid="{00000000-0005-0000-0000-00009A080000}"/>
    <cellStyle name="20% - Accent3 23 3" xfId="2402" xr:uid="{00000000-0005-0000-0000-00009B080000}"/>
    <cellStyle name="20% - Accent3 23 3 2" xfId="2403" xr:uid="{00000000-0005-0000-0000-00009C080000}"/>
    <cellStyle name="20% - Accent3 23 3_Working Capital Current" xfId="10408" xr:uid="{00000000-0005-0000-0000-00009D080000}"/>
    <cellStyle name="20% - Accent3 23 4" xfId="2404" xr:uid="{00000000-0005-0000-0000-00009E080000}"/>
    <cellStyle name="20% - Accent3 23 5" xfId="2405" xr:uid="{00000000-0005-0000-0000-00009F080000}"/>
    <cellStyle name="20% - Accent3 23_Not_for_upload_before_M4_correc" xfId="10409" xr:uid="{00000000-0005-0000-0000-0000A0080000}"/>
    <cellStyle name="20% - Accent3 24" xfId="2406" xr:uid="{00000000-0005-0000-0000-0000A1080000}"/>
    <cellStyle name="20% - Accent3 24 2" xfId="2407" xr:uid="{00000000-0005-0000-0000-0000A2080000}"/>
    <cellStyle name="20% - Accent3 24 2 2" xfId="2408" xr:uid="{00000000-0005-0000-0000-0000A3080000}"/>
    <cellStyle name="20% - Accent3 24 2 2 2" xfId="2409" xr:uid="{00000000-0005-0000-0000-0000A4080000}"/>
    <cellStyle name="20% - Accent3 24 2 2_Working Capital Current" xfId="10410" xr:uid="{00000000-0005-0000-0000-0000A5080000}"/>
    <cellStyle name="20% - Accent3 24 2 3" xfId="2410" xr:uid="{00000000-0005-0000-0000-0000A6080000}"/>
    <cellStyle name="20% - Accent3 24 2 4" xfId="2411" xr:uid="{00000000-0005-0000-0000-0000A7080000}"/>
    <cellStyle name="20% - Accent3 24 2_Working Capital Current" xfId="10411" xr:uid="{00000000-0005-0000-0000-0000A8080000}"/>
    <cellStyle name="20% - Accent3 24 3" xfId="2412" xr:uid="{00000000-0005-0000-0000-0000A9080000}"/>
    <cellStyle name="20% - Accent3 24 3 2" xfId="2413" xr:uid="{00000000-0005-0000-0000-0000AA080000}"/>
    <cellStyle name="20% - Accent3 24 3_Working Capital Current" xfId="10412" xr:uid="{00000000-0005-0000-0000-0000AB080000}"/>
    <cellStyle name="20% - Accent3 24 4" xfId="2414" xr:uid="{00000000-0005-0000-0000-0000AC080000}"/>
    <cellStyle name="20% - Accent3 24 5" xfId="2415" xr:uid="{00000000-0005-0000-0000-0000AD080000}"/>
    <cellStyle name="20% - Accent3 24_Not_for_upload_before_M4_correc" xfId="10413" xr:uid="{00000000-0005-0000-0000-0000AE080000}"/>
    <cellStyle name="20% - Accent3 25" xfId="2416" xr:uid="{00000000-0005-0000-0000-0000AF080000}"/>
    <cellStyle name="20% - Accent3 25 2" xfId="2417" xr:uid="{00000000-0005-0000-0000-0000B0080000}"/>
    <cellStyle name="20% - Accent3 25 2 2" xfId="2418" xr:uid="{00000000-0005-0000-0000-0000B1080000}"/>
    <cellStyle name="20% - Accent3 25 2 2 2" xfId="2419" xr:uid="{00000000-0005-0000-0000-0000B2080000}"/>
    <cellStyle name="20% - Accent3 25 2 2_Working Capital Current" xfId="10414" xr:uid="{00000000-0005-0000-0000-0000B3080000}"/>
    <cellStyle name="20% - Accent3 25 2 3" xfId="2420" xr:uid="{00000000-0005-0000-0000-0000B4080000}"/>
    <cellStyle name="20% - Accent3 25 2 4" xfId="2421" xr:uid="{00000000-0005-0000-0000-0000B5080000}"/>
    <cellStyle name="20% - Accent3 25 2_Working Capital Current" xfId="10415" xr:uid="{00000000-0005-0000-0000-0000B6080000}"/>
    <cellStyle name="20% - Accent3 25 3" xfId="2422" xr:uid="{00000000-0005-0000-0000-0000B7080000}"/>
    <cellStyle name="20% - Accent3 25 3 2" xfId="2423" xr:uid="{00000000-0005-0000-0000-0000B8080000}"/>
    <cellStyle name="20% - Accent3 25 3_Working Capital Current" xfId="10416" xr:uid="{00000000-0005-0000-0000-0000B9080000}"/>
    <cellStyle name="20% - Accent3 25 4" xfId="2424" xr:uid="{00000000-0005-0000-0000-0000BA080000}"/>
    <cellStyle name="20% - Accent3 25 5" xfId="2425" xr:uid="{00000000-0005-0000-0000-0000BB080000}"/>
    <cellStyle name="20% - Accent3 25_Not_for_upload_before_M4_correc" xfId="10417" xr:uid="{00000000-0005-0000-0000-0000BC080000}"/>
    <cellStyle name="20% - Accent3 26" xfId="2426" xr:uid="{00000000-0005-0000-0000-0000BD080000}"/>
    <cellStyle name="20% - Accent3 26 2" xfId="2427" xr:uid="{00000000-0005-0000-0000-0000BE080000}"/>
    <cellStyle name="20% - Accent3 26 2 2" xfId="2428" xr:uid="{00000000-0005-0000-0000-0000BF080000}"/>
    <cellStyle name="20% - Accent3 26 2 3" xfId="2429" xr:uid="{00000000-0005-0000-0000-0000C0080000}"/>
    <cellStyle name="20% - Accent3 26 2_Working Capital Current" xfId="10418" xr:uid="{00000000-0005-0000-0000-0000C1080000}"/>
    <cellStyle name="20% - Accent3 26 3" xfId="2430" xr:uid="{00000000-0005-0000-0000-0000C2080000}"/>
    <cellStyle name="20% - Accent3 26 3 2" xfId="2431" xr:uid="{00000000-0005-0000-0000-0000C3080000}"/>
    <cellStyle name="20% - Accent3 26 3_Working Capital Current" xfId="10419" xr:uid="{00000000-0005-0000-0000-0000C4080000}"/>
    <cellStyle name="20% - Accent3 26 4" xfId="2432" xr:uid="{00000000-0005-0000-0000-0000C5080000}"/>
    <cellStyle name="20% - Accent3 26 5" xfId="2433" xr:uid="{00000000-0005-0000-0000-0000C6080000}"/>
    <cellStyle name="20% - Accent3 26_Not_for_upload_before_M4_correc" xfId="10420" xr:uid="{00000000-0005-0000-0000-0000C7080000}"/>
    <cellStyle name="20% - Accent3 27" xfId="2434" xr:uid="{00000000-0005-0000-0000-0000C8080000}"/>
    <cellStyle name="20% - Accent3 27 2" xfId="2435" xr:uid="{00000000-0005-0000-0000-0000C9080000}"/>
    <cellStyle name="20% - Accent3 27 2 2" xfId="2436" xr:uid="{00000000-0005-0000-0000-0000CA080000}"/>
    <cellStyle name="20% - Accent3 27 2 3" xfId="2437" xr:uid="{00000000-0005-0000-0000-0000CB080000}"/>
    <cellStyle name="20% - Accent3 27 2_Working Capital Current" xfId="10421" xr:uid="{00000000-0005-0000-0000-0000CC080000}"/>
    <cellStyle name="20% - Accent3 27 3" xfId="2438" xr:uid="{00000000-0005-0000-0000-0000CD080000}"/>
    <cellStyle name="20% - Accent3 27 3 2" xfId="2439" xr:uid="{00000000-0005-0000-0000-0000CE080000}"/>
    <cellStyle name="20% - Accent3 27 3_Working Capital Current" xfId="10422" xr:uid="{00000000-0005-0000-0000-0000CF080000}"/>
    <cellStyle name="20% - Accent3 27 4" xfId="2440" xr:uid="{00000000-0005-0000-0000-0000D0080000}"/>
    <cellStyle name="20% - Accent3 27 5" xfId="2441" xr:uid="{00000000-0005-0000-0000-0000D1080000}"/>
    <cellStyle name="20% - Accent3 27_Not_for_upload_before_M4_correc" xfId="10423" xr:uid="{00000000-0005-0000-0000-0000D2080000}"/>
    <cellStyle name="20% - Accent3 28" xfId="2442" xr:uid="{00000000-0005-0000-0000-0000D3080000}"/>
    <cellStyle name="20% - Accent3 28 2" xfId="2443" xr:uid="{00000000-0005-0000-0000-0000D4080000}"/>
    <cellStyle name="20% - Accent3 28 2 2" xfId="2444" xr:uid="{00000000-0005-0000-0000-0000D5080000}"/>
    <cellStyle name="20% - Accent3 28 2 3" xfId="2445" xr:uid="{00000000-0005-0000-0000-0000D6080000}"/>
    <cellStyle name="20% - Accent3 28 2_Working Capital Current" xfId="10424" xr:uid="{00000000-0005-0000-0000-0000D7080000}"/>
    <cellStyle name="20% - Accent3 28 3" xfId="2446" xr:uid="{00000000-0005-0000-0000-0000D8080000}"/>
    <cellStyle name="20% - Accent3 28 3 2" xfId="2447" xr:uid="{00000000-0005-0000-0000-0000D9080000}"/>
    <cellStyle name="20% - Accent3 28 3_Working Capital Current" xfId="10425" xr:uid="{00000000-0005-0000-0000-0000DA080000}"/>
    <cellStyle name="20% - Accent3 28 4" xfId="2448" xr:uid="{00000000-0005-0000-0000-0000DB080000}"/>
    <cellStyle name="20% - Accent3 28 5" xfId="2449" xr:uid="{00000000-0005-0000-0000-0000DC080000}"/>
    <cellStyle name="20% - Accent3 28_Not_for_upload_before_M4_correc" xfId="10426" xr:uid="{00000000-0005-0000-0000-0000DD080000}"/>
    <cellStyle name="20% - Accent3 29" xfId="2450" xr:uid="{00000000-0005-0000-0000-0000DE080000}"/>
    <cellStyle name="20% - Accent3 29 2" xfId="2451" xr:uid="{00000000-0005-0000-0000-0000DF080000}"/>
    <cellStyle name="20% - Accent3 29 2 2" xfId="2452" xr:uid="{00000000-0005-0000-0000-0000E0080000}"/>
    <cellStyle name="20% - Accent3 29 2_Working Capital Current" xfId="10427" xr:uid="{00000000-0005-0000-0000-0000E1080000}"/>
    <cellStyle name="20% - Accent3 29 3" xfId="2453" xr:uid="{00000000-0005-0000-0000-0000E2080000}"/>
    <cellStyle name="20% - Accent3 29 4" xfId="2454" xr:uid="{00000000-0005-0000-0000-0000E3080000}"/>
    <cellStyle name="20% - Accent3 29_Not_for_upload_before_M4_correc" xfId="10428" xr:uid="{00000000-0005-0000-0000-0000E4080000}"/>
    <cellStyle name="20% - Accent3 3" xfId="62" xr:uid="{00000000-0005-0000-0000-00001A000000}"/>
    <cellStyle name="20% - Accent3 3 2" xfId="2456" xr:uid="{00000000-0005-0000-0000-0000E6080000}"/>
    <cellStyle name="20% - Accent3 3 2 2" xfId="2457" xr:uid="{00000000-0005-0000-0000-0000E7080000}"/>
    <cellStyle name="20% - Accent3 3 2 2 2" xfId="2458" xr:uid="{00000000-0005-0000-0000-0000E8080000}"/>
    <cellStyle name="20% - Accent3 3 2 2 2 2" xfId="2459" xr:uid="{00000000-0005-0000-0000-0000E9080000}"/>
    <cellStyle name="20% - Accent3 3 2 2 2_Working Capital Current" xfId="10429" xr:uid="{00000000-0005-0000-0000-0000EA080000}"/>
    <cellStyle name="20% - Accent3 3 2 2 3" xfId="2460" xr:uid="{00000000-0005-0000-0000-0000EB080000}"/>
    <cellStyle name="20% - Accent3 3 2 2 4" xfId="2461" xr:uid="{00000000-0005-0000-0000-0000EC080000}"/>
    <cellStyle name="20% - Accent3 3 2 2_Working Capital Current" xfId="10430" xr:uid="{00000000-0005-0000-0000-0000ED080000}"/>
    <cellStyle name="20% - Accent3 3 2 3" xfId="2462" xr:uid="{00000000-0005-0000-0000-0000EE080000}"/>
    <cellStyle name="20% - Accent3 3 2 3 2" xfId="2463" xr:uid="{00000000-0005-0000-0000-0000EF080000}"/>
    <cellStyle name="20% - Accent3 3 2 3_Working Capital Current" xfId="10431" xr:uid="{00000000-0005-0000-0000-0000F0080000}"/>
    <cellStyle name="20% - Accent3 3 2 4" xfId="2464" xr:uid="{00000000-0005-0000-0000-0000F1080000}"/>
    <cellStyle name="20% - Accent3 3 2 5" xfId="2465" xr:uid="{00000000-0005-0000-0000-0000F2080000}"/>
    <cellStyle name="20% - Accent3 3 2_Not_for_upload_before_M4_correc" xfId="10432" xr:uid="{00000000-0005-0000-0000-0000F3080000}"/>
    <cellStyle name="20% - Accent3 3 3" xfId="2466" xr:uid="{00000000-0005-0000-0000-0000F4080000}"/>
    <cellStyle name="20% - Accent3 3 3 2" xfId="2467" xr:uid="{00000000-0005-0000-0000-0000F5080000}"/>
    <cellStyle name="20% - Accent3 3 3 2 2" xfId="2468" xr:uid="{00000000-0005-0000-0000-0000F6080000}"/>
    <cellStyle name="20% - Accent3 3 3 2 2 2" xfId="2469" xr:uid="{00000000-0005-0000-0000-0000F7080000}"/>
    <cellStyle name="20% - Accent3 3 3 2 2_Working Capital Current" xfId="10433" xr:uid="{00000000-0005-0000-0000-0000F8080000}"/>
    <cellStyle name="20% - Accent3 3 3 2 3" xfId="2470" xr:uid="{00000000-0005-0000-0000-0000F9080000}"/>
    <cellStyle name="20% - Accent3 3 3 2 4" xfId="2471" xr:uid="{00000000-0005-0000-0000-0000FA080000}"/>
    <cellStyle name="20% - Accent3 3 3 2_Working Capital Current" xfId="10434" xr:uid="{00000000-0005-0000-0000-0000FB080000}"/>
    <cellStyle name="20% - Accent3 3 3 3" xfId="2472" xr:uid="{00000000-0005-0000-0000-0000FC080000}"/>
    <cellStyle name="20% - Accent3 3 3 3 2" xfId="2473" xr:uid="{00000000-0005-0000-0000-0000FD080000}"/>
    <cellStyle name="20% - Accent3 3 3 3_Working Capital Current" xfId="10435" xr:uid="{00000000-0005-0000-0000-0000FE080000}"/>
    <cellStyle name="20% - Accent3 3 3 4" xfId="2474" xr:uid="{00000000-0005-0000-0000-0000FF080000}"/>
    <cellStyle name="20% - Accent3 3 3 5" xfId="2475" xr:uid="{00000000-0005-0000-0000-000000090000}"/>
    <cellStyle name="20% - Accent3 3 3_Not_for_upload_before_M4_correc" xfId="10436" xr:uid="{00000000-0005-0000-0000-000001090000}"/>
    <cellStyle name="20% - Accent3 3 4" xfId="2476" xr:uid="{00000000-0005-0000-0000-000002090000}"/>
    <cellStyle name="20% - Accent3 3 4 2" xfId="2477" xr:uid="{00000000-0005-0000-0000-000003090000}"/>
    <cellStyle name="20% - Accent3 3 4 2 2" xfId="2478" xr:uid="{00000000-0005-0000-0000-000004090000}"/>
    <cellStyle name="20% - Accent3 3 4 2 2 2" xfId="2479" xr:uid="{00000000-0005-0000-0000-000005090000}"/>
    <cellStyle name="20% - Accent3 3 4 2 2_Working Capital Current" xfId="10437" xr:uid="{00000000-0005-0000-0000-000006090000}"/>
    <cellStyle name="20% - Accent3 3 4 2 3" xfId="2480" xr:uid="{00000000-0005-0000-0000-000007090000}"/>
    <cellStyle name="20% - Accent3 3 4 2 4" xfId="2481" xr:uid="{00000000-0005-0000-0000-000008090000}"/>
    <cellStyle name="20% - Accent3 3 4 2_Working Capital Current" xfId="10438" xr:uid="{00000000-0005-0000-0000-000009090000}"/>
    <cellStyle name="20% - Accent3 3 4 3" xfId="2482" xr:uid="{00000000-0005-0000-0000-00000A090000}"/>
    <cellStyle name="20% - Accent3 3 4 3 2" xfId="2483" xr:uid="{00000000-0005-0000-0000-00000B090000}"/>
    <cellStyle name="20% - Accent3 3 4 3_Working Capital Current" xfId="10439" xr:uid="{00000000-0005-0000-0000-00000C090000}"/>
    <cellStyle name="20% - Accent3 3 4 4" xfId="2484" xr:uid="{00000000-0005-0000-0000-00000D090000}"/>
    <cellStyle name="20% - Accent3 3 4 5" xfId="2485" xr:uid="{00000000-0005-0000-0000-00000E090000}"/>
    <cellStyle name="20% - Accent3 3 4_Not_for_upload_before_M4_correc" xfId="10440" xr:uid="{00000000-0005-0000-0000-00000F090000}"/>
    <cellStyle name="20% - Accent3 3 5" xfId="2486" xr:uid="{00000000-0005-0000-0000-000010090000}"/>
    <cellStyle name="20% - Accent3 3 5 2" xfId="2487" xr:uid="{00000000-0005-0000-0000-000011090000}"/>
    <cellStyle name="20% - Accent3 3 5 2 2" xfId="2488" xr:uid="{00000000-0005-0000-0000-000012090000}"/>
    <cellStyle name="20% - Accent3 3 5 2_Working Capital Current" xfId="10441" xr:uid="{00000000-0005-0000-0000-000013090000}"/>
    <cellStyle name="20% - Accent3 3 5 3" xfId="2489" xr:uid="{00000000-0005-0000-0000-000014090000}"/>
    <cellStyle name="20% - Accent3 3 5 4" xfId="2490" xr:uid="{00000000-0005-0000-0000-000015090000}"/>
    <cellStyle name="20% - Accent3 3 5_Working Capital Current" xfId="10442" xr:uid="{00000000-0005-0000-0000-000016090000}"/>
    <cellStyle name="20% - Accent3 3 6" xfId="2491" xr:uid="{00000000-0005-0000-0000-000017090000}"/>
    <cellStyle name="20% - Accent3 3 6 2" xfId="2492" xr:uid="{00000000-0005-0000-0000-000018090000}"/>
    <cellStyle name="20% - Accent3 3 6_Working Capital Current" xfId="10443" xr:uid="{00000000-0005-0000-0000-000019090000}"/>
    <cellStyle name="20% - Accent3 3 7" xfId="2493" xr:uid="{00000000-0005-0000-0000-00001A090000}"/>
    <cellStyle name="20% - Accent3 3 8" xfId="2494" xr:uid="{00000000-0005-0000-0000-00001B090000}"/>
    <cellStyle name="20% - Accent3 3 9" xfId="2455" xr:uid="{00000000-0005-0000-0000-0000E5080000}"/>
    <cellStyle name="20% - Accent3 3_Not_for_upload_before_M4_correc" xfId="10444" xr:uid="{00000000-0005-0000-0000-00001C090000}"/>
    <cellStyle name="20% - Accent3 30" xfId="2495" xr:uid="{00000000-0005-0000-0000-00001D090000}"/>
    <cellStyle name="20% - Accent3 30 2" xfId="2496" xr:uid="{00000000-0005-0000-0000-00001E090000}"/>
    <cellStyle name="20% - Accent3 30 2 2" xfId="2497" xr:uid="{00000000-0005-0000-0000-00001F090000}"/>
    <cellStyle name="20% - Accent3 30 2_Working Capital Current" xfId="10445" xr:uid="{00000000-0005-0000-0000-000020090000}"/>
    <cellStyle name="20% - Accent3 30 3" xfId="2498" xr:uid="{00000000-0005-0000-0000-000021090000}"/>
    <cellStyle name="20% - Accent3 30 4" xfId="2499" xr:uid="{00000000-0005-0000-0000-000022090000}"/>
    <cellStyle name="20% - Accent3 30_Working Capital Current" xfId="10446" xr:uid="{00000000-0005-0000-0000-000023090000}"/>
    <cellStyle name="20% - Accent3 31" xfId="2500" xr:uid="{00000000-0005-0000-0000-000024090000}"/>
    <cellStyle name="20% - Accent3 31 2" xfId="2501" xr:uid="{00000000-0005-0000-0000-000025090000}"/>
    <cellStyle name="20% - Accent3 31 2 2" xfId="2502" xr:uid="{00000000-0005-0000-0000-000026090000}"/>
    <cellStyle name="20% - Accent3 31 2_Working Capital Current" xfId="10447" xr:uid="{00000000-0005-0000-0000-000027090000}"/>
    <cellStyle name="20% - Accent3 31 3" xfId="2503" xr:uid="{00000000-0005-0000-0000-000028090000}"/>
    <cellStyle name="20% - Accent3 31 4" xfId="2504" xr:uid="{00000000-0005-0000-0000-000029090000}"/>
    <cellStyle name="20% - Accent3 31_Working Capital Current" xfId="10448" xr:uid="{00000000-0005-0000-0000-00002A090000}"/>
    <cellStyle name="20% - Accent3 32" xfId="2505" xr:uid="{00000000-0005-0000-0000-00002B090000}"/>
    <cellStyle name="20% - Accent3 32 2" xfId="2506" xr:uid="{00000000-0005-0000-0000-00002C090000}"/>
    <cellStyle name="20% - Accent3 32 2 2" xfId="2507" xr:uid="{00000000-0005-0000-0000-00002D090000}"/>
    <cellStyle name="20% - Accent3 32 2_Working Capital Current" xfId="10449" xr:uid="{00000000-0005-0000-0000-00002E090000}"/>
    <cellStyle name="20% - Accent3 32 3" xfId="2508" xr:uid="{00000000-0005-0000-0000-00002F090000}"/>
    <cellStyle name="20% - Accent3 32 4" xfId="2509" xr:uid="{00000000-0005-0000-0000-000030090000}"/>
    <cellStyle name="20% - Accent3 32_Working Capital Current" xfId="10450" xr:uid="{00000000-0005-0000-0000-000031090000}"/>
    <cellStyle name="20% - Accent3 33" xfId="2510" xr:uid="{00000000-0005-0000-0000-000032090000}"/>
    <cellStyle name="20% - Accent3 33 2" xfId="2511" xr:uid="{00000000-0005-0000-0000-000033090000}"/>
    <cellStyle name="20% - Accent3 33 2 2" xfId="2512" xr:uid="{00000000-0005-0000-0000-000034090000}"/>
    <cellStyle name="20% - Accent3 33 2_Working Capital Current" xfId="10451" xr:uid="{00000000-0005-0000-0000-000035090000}"/>
    <cellStyle name="20% - Accent3 33 3" xfId="2513" xr:uid="{00000000-0005-0000-0000-000036090000}"/>
    <cellStyle name="20% - Accent3 33 4" xfId="2514" xr:uid="{00000000-0005-0000-0000-000037090000}"/>
    <cellStyle name="20% - Accent3 33_Working Capital Current" xfId="10452" xr:uid="{00000000-0005-0000-0000-000038090000}"/>
    <cellStyle name="20% - Accent3 34" xfId="2515" xr:uid="{00000000-0005-0000-0000-000039090000}"/>
    <cellStyle name="20% - Accent3 34 2" xfId="2516" xr:uid="{00000000-0005-0000-0000-00003A090000}"/>
    <cellStyle name="20% - Accent3 34 2 2" xfId="2517" xr:uid="{00000000-0005-0000-0000-00003B090000}"/>
    <cellStyle name="20% - Accent3 34 2_Working Capital Current" xfId="10453" xr:uid="{00000000-0005-0000-0000-00003C090000}"/>
    <cellStyle name="20% - Accent3 34 3" xfId="2518" xr:uid="{00000000-0005-0000-0000-00003D090000}"/>
    <cellStyle name="20% - Accent3 34 4" xfId="2519" xr:uid="{00000000-0005-0000-0000-00003E090000}"/>
    <cellStyle name="20% - Accent3 34_Working Capital Current" xfId="10454" xr:uid="{00000000-0005-0000-0000-00003F090000}"/>
    <cellStyle name="20% - Accent3 35" xfId="2520" xr:uid="{00000000-0005-0000-0000-000040090000}"/>
    <cellStyle name="20% - Accent3 35 2" xfId="2521" xr:uid="{00000000-0005-0000-0000-000041090000}"/>
    <cellStyle name="20% - Accent3 35 2 2" xfId="2522" xr:uid="{00000000-0005-0000-0000-000042090000}"/>
    <cellStyle name="20% - Accent3 35 2_Working Capital Current" xfId="10455" xr:uid="{00000000-0005-0000-0000-000043090000}"/>
    <cellStyle name="20% - Accent3 35 3" xfId="2523" xr:uid="{00000000-0005-0000-0000-000044090000}"/>
    <cellStyle name="20% - Accent3 35 4" xfId="2524" xr:uid="{00000000-0005-0000-0000-000045090000}"/>
    <cellStyle name="20% - Accent3 35_Working Capital Current" xfId="10456" xr:uid="{00000000-0005-0000-0000-000046090000}"/>
    <cellStyle name="20% - Accent3 36" xfId="2525" xr:uid="{00000000-0005-0000-0000-000047090000}"/>
    <cellStyle name="20% - Accent3 36 2" xfId="2526" xr:uid="{00000000-0005-0000-0000-000048090000}"/>
    <cellStyle name="20% - Accent3 36 2 2" xfId="2527" xr:uid="{00000000-0005-0000-0000-000049090000}"/>
    <cellStyle name="20% - Accent3 36 2_Working Capital Current" xfId="10457" xr:uid="{00000000-0005-0000-0000-00004A090000}"/>
    <cellStyle name="20% - Accent3 36 3" xfId="2528" xr:uid="{00000000-0005-0000-0000-00004B090000}"/>
    <cellStyle name="20% - Accent3 36 4" xfId="2529" xr:uid="{00000000-0005-0000-0000-00004C090000}"/>
    <cellStyle name="20% - Accent3 36_Working Capital Current" xfId="10458" xr:uid="{00000000-0005-0000-0000-00004D090000}"/>
    <cellStyle name="20% - Accent3 37" xfId="2530" xr:uid="{00000000-0005-0000-0000-00004E090000}"/>
    <cellStyle name="20% - Accent3 37 2" xfId="2531" xr:uid="{00000000-0005-0000-0000-00004F090000}"/>
    <cellStyle name="20% - Accent3 37 2 2" xfId="2532" xr:uid="{00000000-0005-0000-0000-000050090000}"/>
    <cellStyle name="20% - Accent3 37 2_Working Capital Current" xfId="10459" xr:uid="{00000000-0005-0000-0000-000051090000}"/>
    <cellStyle name="20% - Accent3 37 3" xfId="2533" xr:uid="{00000000-0005-0000-0000-000052090000}"/>
    <cellStyle name="20% - Accent3 37 4" xfId="2534" xr:uid="{00000000-0005-0000-0000-000053090000}"/>
    <cellStyle name="20% - Accent3 37_Working Capital Current" xfId="10460" xr:uid="{00000000-0005-0000-0000-000054090000}"/>
    <cellStyle name="20% - Accent3 38" xfId="2535" xr:uid="{00000000-0005-0000-0000-000055090000}"/>
    <cellStyle name="20% - Accent3 38 2" xfId="2536" xr:uid="{00000000-0005-0000-0000-000056090000}"/>
    <cellStyle name="20% - Accent3 38 2 2" xfId="2537" xr:uid="{00000000-0005-0000-0000-000057090000}"/>
    <cellStyle name="20% - Accent3 38 2_Working Capital Current" xfId="10461" xr:uid="{00000000-0005-0000-0000-000058090000}"/>
    <cellStyle name="20% - Accent3 38 3" xfId="2538" xr:uid="{00000000-0005-0000-0000-000059090000}"/>
    <cellStyle name="20% - Accent3 38 4" xfId="2539" xr:uid="{00000000-0005-0000-0000-00005A090000}"/>
    <cellStyle name="20% - Accent3 38_Working Capital Current" xfId="10462" xr:uid="{00000000-0005-0000-0000-00005B090000}"/>
    <cellStyle name="20% - Accent3 39" xfId="2540" xr:uid="{00000000-0005-0000-0000-00005C090000}"/>
    <cellStyle name="20% - Accent3 39 2" xfId="2541" xr:uid="{00000000-0005-0000-0000-00005D090000}"/>
    <cellStyle name="20% - Accent3 39 2 2" xfId="2542" xr:uid="{00000000-0005-0000-0000-00005E090000}"/>
    <cellStyle name="20% - Accent3 39 2_Working Capital Current" xfId="10463" xr:uid="{00000000-0005-0000-0000-00005F090000}"/>
    <cellStyle name="20% - Accent3 39 3" xfId="2543" xr:uid="{00000000-0005-0000-0000-000060090000}"/>
    <cellStyle name="20% - Accent3 39 4" xfId="2544" xr:uid="{00000000-0005-0000-0000-000061090000}"/>
    <cellStyle name="20% - Accent3 39_Working Capital Current" xfId="10464" xr:uid="{00000000-0005-0000-0000-000062090000}"/>
    <cellStyle name="20% - Accent3 4" xfId="2545" xr:uid="{00000000-0005-0000-0000-000063090000}"/>
    <cellStyle name="20% - Accent3 4 2" xfId="2546" xr:uid="{00000000-0005-0000-0000-000064090000}"/>
    <cellStyle name="20% - Accent3 4 2 2" xfId="2547" xr:uid="{00000000-0005-0000-0000-000065090000}"/>
    <cellStyle name="20% - Accent3 4 2 2 2" xfId="2548" xr:uid="{00000000-0005-0000-0000-000066090000}"/>
    <cellStyle name="20% - Accent3 4 2 2_Working Capital Current" xfId="10465" xr:uid="{00000000-0005-0000-0000-000067090000}"/>
    <cellStyle name="20% - Accent3 4 2 3" xfId="2549" xr:uid="{00000000-0005-0000-0000-000068090000}"/>
    <cellStyle name="20% - Accent3 4 2 4" xfId="2550" xr:uid="{00000000-0005-0000-0000-000069090000}"/>
    <cellStyle name="20% - Accent3 4 2_Working Capital Current" xfId="10466" xr:uid="{00000000-0005-0000-0000-00006A090000}"/>
    <cellStyle name="20% - Accent3 4 3" xfId="2551" xr:uid="{00000000-0005-0000-0000-00006B090000}"/>
    <cellStyle name="20% - Accent3 4 3 2" xfId="2552" xr:uid="{00000000-0005-0000-0000-00006C090000}"/>
    <cellStyle name="20% - Accent3 4 3_Working Capital Current" xfId="10467" xr:uid="{00000000-0005-0000-0000-00006D090000}"/>
    <cellStyle name="20% - Accent3 4 4" xfId="2553" xr:uid="{00000000-0005-0000-0000-00006E090000}"/>
    <cellStyle name="20% - Accent3 4 5" xfId="2554" xr:uid="{00000000-0005-0000-0000-00006F090000}"/>
    <cellStyle name="20% - Accent3 4_Not_for_upload_before_M4_correc" xfId="10468" xr:uid="{00000000-0005-0000-0000-000070090000}"/>
    <cellStyle name="20% - Accent3 40" xfId="2555" xr:uid="{00000000-0005-0000-0000-000071090000}"/>
    <cellStyle name="20% - Accent3 40 2" xfId="2556" xr:uid="{00000000-0005-0000-0000-000072090000}"/>
    <cellStyle name="20% - Accent3 40 2 2" xfId="2557" xr:uid="{00000000-0005-0000-0000-000073090000}"/>
    <cellStyle name="20% - Accent3 40 2_Working Capital Current" xfId="10469" xr:uid="{00000000-0005-0000-0000-000074090000}"/>
    <cellStyle name="20% - Accent3 40 3" xfId="2558" xr:uid="{00000000-0005-0000-0000-000075090000}"/>
    <cellStyle name="20% - Accent3 40 4" xfId="2559" xr:uid="{00000000-0005-0000-0000-000076090000}"/>
    <cellStyle name="20% - Accent3 40_Working Capital Current" xfId="10470" xr:uid="{00000000-0005-0000-0000-000077090000}"/>
    <cellStyle name="20% - Accent3 41" xfId="2560" xr:uid="{00000000-0005-0000-0000-000078090000}"/>
    <cellStyle name="20% - Accent3 41 2" xfId="2561" xr:uid="{00000000-0005-0000-0000-000079090000}"/>
    <cellStyle name="20% - Accent3 41 2 2" xfId="2562" xr:uid="{00000000-0005-0000-0000-00007A090000}"/>
    <cellStyle name="20% - Accent3 41 2_Working Capital Current" xfId="10471" xr:uid="{00000000-0005-0000-0000-00007B090000}"/>
    <cellStyle name="20% - Accent3 41 3" xfId="2563" xr:uid="{00000000-0005-0000-0000-00007C090000}"/>
    <cellStyle name="20% - Accent3 41 4" xfId="2564" xr:uid="{00000000-0005-0000-0000-00007D090000}"/>
    <cellStyle name="20% - Accent3 41_Working Capital Current" xfId="10472" xr:uid="{00000000-0005-0000-0000-00007E090000}"/>
    <cellStyle name="20% - Accent3 42" xfId="2565" xr:uid="{00000000-0005-0000-0000-00007F090000}"/>
    <cellStyle name="20% - Accent3 42 2" xfId="2566" xr:uid="{00000000-0005-0000-0000-000080090000}"/>
    <cellStyle name="20% - Accent3 42 2 2" xfId="2567" xr:uid="{00000000-0005-0000-0000-000081090000}"/>
    <cellStyle name="20% - Accent3 42 2_Working Capital Current" xfId="10473" xr:uid="{00000000-0005-0000-0000-000082090000}"/>
    <cellStyle name="20% - Accent3 42 3" xfId="2568" xr:uid="{00000000-0005-0000-0000-000083090000}"/>
    <cellStyle name="20% - Accent3 42 4" xfId="2569" xr:uid="{00000000-0005-0000-0000-000084090000}"/>
    <cellStyle name="20% - Accent3 42_Working Capital Current" xfId="10474" xr:uid="{00000000-0005-0000-0000-000085090000}"/>
    <cellStyle name="20% - Accent3 43" xfId="2570" xr:uid="{00000000-0005-0000-0000-000086090000}"/>
    <cellStyle name="20% - Accent3 43 2" xfId="2571" xr:uid="{00000000-0005-0000-0000-000087090000}"/>
    <cellStyle name="20% - Accent3 43 2 2" xfId="2572" xr:uid="{00000000-0005-0000-0000-000088090000}"/>
    <cellStyle name="20% - Accent3 43 2_Working Capital Current" xfId="10475" xr:uid="{00000000-0005-0000-0000-000089090000}"/>
    <cellStyle name="20% - Accent3 43 3" xfId="2573" xr:uid="{00000000-0005-0000-0000-00008A090000}"/>
    <cellStyle name="20% - Accent3 43 4" xfId="2574" xr:uid="{00000000-0005-0000-0000-00008B090000}"/>
    <cellStyle name="20% - Accent3 43_Working Capital Current" xfId="10476" xr:uid="{00000000-0005-0000-0000-00008C090000}"/>
    <cellStyle name="20% - Accent3 44" xfId="2575" xr:uid="{00000000-0005-0000-0000-00008D090000}"/>
    <cellStyle name="20% - Accent3 44 2" xfId="2576" xr:uid="{00000000-0005-0000-0000-00008E090000}"/>
    <cellStyle name="20% - Accent3 44 2 2" xfId="2577" xr:uid="{00000000-0005-0000-0000-00008F090000}"/>
    <cellStyle name="20% - Accent3 44 2_Working Capital Current" xfId="10477" xr:uid="{00000000-0005-0000-0000-000090090000}"/>
    <cellStyle name="20% - Accent3 44 3" xfId="2578" xr:uid="{00000000-0005-0000-0000-000091090000}"/>
    <cellStyle name="20% - Accent3 44 4" xfId="2579" xr:uid="{00000000-0005-0000-0000-000092090000}"/>
    <cellStyle name="20% - Accent3 44_Working Capital Current" xfId="10478" xr:uid="{00000000-0005-0000-0000-000093090000}"/>
    <cellStyle name="20% - Accent3 45" xfId="2580" xr:uid="{00000000-0005-0000-0000-000094090000}"/>
    <cellStyle name="20% - Accent3 45 2" xfId="2581" xr:uid="{00000000-0005-0000-0000-000095090000}"/>
    <cellStyle name="20% - Accent3 45 2 2" xfId="2582" xr:uid="{00000000-0005-0000-0000-000096090000}"/>
    <cellStyle name="20% - Accent3 45 2_Working Capital Current" xfId="10479" xr:uid="{00000000-0005-0000-0000-000097090000}"/>
    <cellStyle name="20% - Accent3 45 3" xfId="2583" xr:uid="{00000000-0005-0000-0000-000098090000}"/>
    <cellStyle name="20% - Accent3 45 4" xfId="2584" xr:uid="{00000000-0005-0000-0000-000099090000}"/>
    <cellStyle name="20% - Accent3 45_Working Capital Current" xfId="10480" xr:uid="{00000000-0005-0000-0000-00009A090000}"/>
    <cellStyle name="20% - Accent3 46" xfId="2585" xr:uid="{00000000-0005-0000-0000-00009B090000}"/>
    <cellStyle name="20% - Accent3 46 2" xfId="2586" xr:uid="{00000000-0005-0000-0000-00009C090000}"/>
    <cellStyle name="20% - Accent3 46 2 2" xfId="2587" xr:uid="{00000000-0005-0000-0000-00009D090000}"/>
    <cellStyle name="20% - Accent3 46 2_Working Capital Current" xfId="10481" xr:uid="{00000000-0005-0000-0000-00009E090000}"/>
    <cellStyle name="20% - Accent3 46 3" xfId="2588" xr:uid="{00000000-0005-0000-0000-00009F090000}"/>
    <cellStyle name="20% - Accent3 46 4" xfId="2589" xr:uid="{00000000-0005-0000-0000-0000A0090000}"/>
    <cellStyle name="20% - Accent3 46_Working Capital Current" xfId="10482" xr:uid="{00000000-0005-0000-0000-0000A1090000}"/>
    <cellStyle name="20% - Accent3 47" xfId="2590" xr:uid="{00000000-0005-0000-0000-0000A2090000}"/>
    <cellStyle name="20% - Accent3 47 2" xfId="2591" xr:uid="{00000000-0005-0000-0000-0000A3090000}"/>
    <cellStyle name="20% - Accent3 47 2 2" xfId="2592" xr:uid="{00000000-0005-0000-0000-0000A4090000}"/>
    <cellStyle name="20% - Accent3 47 2_Working Capital Current" xfId="10483" xr:uid="{00000000-0005-0000-0000-0000A5090000}"/>
    <cellStyle name="20% - Accent3 47 3" xfId="2593" xr:uid="{00000000-0005-0000-0000-0000A6090000}"/>
    <cellStyle name="20% - Accent3 47 4" xfId="2594" xr:uid="{00000000-0005-0000-0000-0000A7090000}"/>
    <cellStyle name="20% - Accent3 47_Working Capital Current" xfId="10484" xr:uid="{00000000-0005-0000-0000-0000A8090000}"/>
    <cellStyle name="20% - Accent3 48" xfId="2595" xr:uid="{00000000-0005-0000-0000-0000A9090000}"/>
    <cellStyle name="20% - Accent3 48 2" xfId="2596" xr:uid="{00000000-0005-0000-0000-0000AA090000}"/>
    <cellStyle name="20% - Accent3 48 2 2" xfId="2597" xr:uid="{00000000-0005-0000-0000-0000AB090000}"/>
    <cellStyle name="20% - Accent3 48 2_Working Capital Current" xfId="10485" xr:uid="{00000000-0005-0000-0000-0000AC090000}"/>
    <cellStyle name="20% - Accent3 48 3" xfId="2598" xr:uid="{00000000-0005-0000-0000-0000AD090000}"/>
    <cellStyle name="20% - Accent3 48 4" xfId="2599" xr:uid="{00000000-0005-0000-0000-0000AE090000}"/>
    <cellStyle name="20% - Accent3 48_Working Capital Current" xfId="10486" xr:uid="{00000000-0005-0000-0000-0000AF090000}"/>
    <cellStyle name="20% - Accent3 49" xfId="2600" xr:uid="{00000000-0005-0000-0000-0000B0090000}"/>
    <cellStyle name="20% - Accent3 49 2" xfId="2601" xr:uid="{00000000-0005-0000-0000-0000B1090000}"/>
    <cellStyle name="20% - Accent3 49 2 2" xfId="2602" xr:uid="{00000000-0005-0000-0000-0000B2090000}"/>
    <cellStyle name="20% - Accent3 49 2_Working Capital Current" xfId="10487" xr:uid="{00000000-0005-0000-0000-0000B3090000}"/>
    <cellStyle name="20% - Accent3 49 3" xfId="2603" xr:uid="{00000000-0005-0000-0000-0000B4090000}"/>
    <cellStyle name="20% - Accent3 49 4" xfId="2604" xr:uid="{00000000-0005-0000-0000-0000B5090000}"/>
    <cellStyle name="20% - Accent3 49_Working Capital Current" xfId="10488" xr:uid="{00000000-0005-0000-0000-0000B6090000}"/>
    <cellStyle name="20% - Accent3 5" xfId="2605" xr:uid="{00000000-0005-0000-0000-0000B7090000}"/>
    <cellStyle name="20% - Accent3 5 2" xfId="2606" xr:uid="{00000000-0005-0000-0000-0000B8090000}"/>
    <cellStyle name="20% - Accent3 5 2 2" xfId="2607" xr:uid="{00000000-0005-0000-0000-0000B9090000}"/>
    <cellStyle name="20% - Accent3 5 2 2 2" xfId="2608" xr:uid="{00000000-0005-0000-0000-0000BA090000}"/>
    <cellStyle name="20% - Accent3 5 2 2_Working Capital Current" xfId="10489" xr:uid="{00000000-0005-0000-0000-0000BB090000}"/>
    <cellStyle name="20% - Accent3 5 2 3" xfId="2609" xr:uid="{00000000-0005-0000-0000-0000BC090000}"/>
    <cellStyle name="20% - Accent3 5 2 4" xfId="2610" xr:uid="{00000000-0005-0000-0000-0000BD090000}"/>
    <cellStyle name="20% - Accent3 5 2_Working Capital Current" xfId="10490" xr:uid="{00000000-0005-0000-0000-0000BE090000}"/>
    <cellStyle name="20% - Accent3 5 3" xfId="2611" xr:uid="{00000000-0005-0000-0000-0000BF090000}"/>
    <cellStyle name="20% - Accent3 5 3 2" xfId="2612" xr:uid="{00000000-0005-0000-0000-0000C0090000}"/>
    <cellStyle name="20% - Accent3 5 3_Working Capital Current" xfId="10491" xr:uid="{00000000-0005-0000-0000-0000C1090000}"/>
    <cellStyle name="20% - Accent3 5 4" xfId="2613" xr:uid="{00000000-0005-0000-0000-0000C2090000}"/>
    <cellStyle name="20% - Accent3 5 5" xfId="2614" xr:uid="{00000000-0005-0000-0000-0000C3090000}"/>
    <cellStyle name="20% - Accent3 5_Not_for_upload_before_M4_correc" xfId="10492" xr:uid="{00000000-0005-0000-0000-0000C4090000}"/>
    <cellStyle name="20% - Accent3 50" xfId="2615" xr:uid="{00000000-0005-0000-0000-0000C5090000}"/>
    <cellStyle name="20% - Accent3 50 2" xfId="2616" xr:uid="{00000000-0005-0000-0000-0000C6090000}"/>
    <cellStyle name="20% - Accent3 50 2 2" xfId="2617" xr:uid="{00000000-0005-0000-0000-0000C7090000}"/>
    <cellStyle name="20% - Accent3 50 2_Working Capital Current" xfId="10493" xr:uid="{00000000-0005-0000-0000-0000C8090000}"/>
    <cellStyle name="20% - Accent3 50 3" xfId="2618" xr:uid="{00000000-0005-0000-0000-0000C9090000}"/>
    <cellStyle name="20% - Accent3 50 4" xfId="2619" xr:uid="{00000000-0005-0000-0000-0000CA090000}"/>
    <cellStyle name="20% - Accent3 50_Working Capital Current" xfId="10494" xr:uid="{00000000-0005-0000-0000-0000CB090000}"/>
    <cellStyle name="20% - Accent3 51" xfId="2620" xr:uid="{00000000-0005-0000-0000-0000CC090000}"/>
    <cellStyle name="20% - Accent3 51 2" xfId="2621" xr:uid="{00000000-0005-0000-0000-0000CD090000}"/>
    <cellStyle name="20% - Accent3 51 2 2" xfId="2622" xr:uid="{00000000-0005-0000-0000-0000CE090000}"/>
    <cellStyle name="20% - Accent3 51 2_Working Capital Current" xfId="10495" xr:uid="{00000000-0005-0000-0000-0000CF090000}"/>
    <cellStyle name="20% - Accent3 51 3" xfId="2623" xr:uid="{00000000-0005-0000-0000-0000D0090000}"/>
    <cellStyle name="20% - Accent3 51 4" xfId="2624" xr:uid="{00000000-0005-0000-0000-0000D1090000}"/>
    <cellStyle name="20% - Accent3 51_Working Capital Current" xfId="10496" xr:uid="{00000000-0005-0000-0000-0000D2090000}"/>
    <cellStyle name="20% - Accent3 52" xfId="2625" xr:uid="{00000000-0005-0000-0000-0000D3090000}"/>
    <cellStyle name="20% - Accent3 52 2" xfId="2626" xr:uid="{00000000-0005-0000-0000-0000D4090000}"/>
    <cellStyle name="20% - Accent3 52 2 2" xfId="2627" xr:uid="{00000000-0005-0000-0000-0000D5090000}"/>
    <cellStyle name="20% - Accent3 52 2_Working Capital Current" xfId="10497" xr:uid="{00000000-0005-0000-0000-0000D6090000}"/>
    <cellStyle name="20% - Accent3 52 3" xfId="2628" xr:uid="{00000000-0005-0000-0000-0000D7090000}"/>
    <cellStyle name="20% - Accent3 52 4" xfId="2629" xr:uid="{00000000-0005-0000-0000-0000D8090000}"/>
    <cellStyle name="20% - Accent3 52_Working Capital Current" xfId="10498" xr:uid="{00000000-0005-0000-0000-0000D9090000}"/>
    <cellStyle name="20% - Accent3 53" xfId="2630" xr:uid="{00000000-0005-0000-0000-0000DA090000}"/>
    <cellStyle name="20% - Accent3 53 2" xfId="2631" xr:uid="{00000000-0005-0000-0000-0000DB090000}"/>
    <cellStyle name="20% - Accent3 53 2 2" xfId="2632" xr:uid="{00000000-0005-0000-0000-0000DC090000}"/>
    <cellStyle name="20% - Accent3 53 2_Working Capital Current" xfId="10499" xr:uid="{00000000-0005-0000-0000-0000DD090000}"/>
    <cellStyle name="20% - Accent3 53 3" xfId="2633" xr:uid="{00000000-0005-0000-0000-0000DE090000}"/>
    <cellStyle name="20% - Accent3 53 4" xfId="2634" xr:uid="{00000000-0005-0000-0000-0000DF090000}"/>
    <cellStyle name="20% - Accent3 53_Working Capital Current" xfId="10500" xr:uid="{00000000-0005-0000-0000-0000E0090000}"/>
    <cellStyle name="20% - Accent3 54" xfId="2635" xr:uid="{00000000-0005-0000-0000-0000E1090000}"/>
    <cellStyle name="20% - Accent3 54 2" xfId="2636" xr:uid="{00000000-0005-0000-0000-0000E2090000}"/>
    <cellStyle name="20% - Accent3 54 2 2" xfId="2637" xr:uid="{00000000-0005-0000-0000-0000E3090000}"/>
    <cellStyle name="20% - Accent3 54 2_Working Capital Current" xfId="10501" xr:uid="{00000000-0005-0000-0000-0000E4090000}"/>
    <cellStyle name="20% - Accent3 54 3" xfId="2638" xr:uid="{00000000-0005-0000-0000-0000E5090000}"/>
    <cellStyle name="20% - Accent3 54 4" xfId="2639" xr:uid="{00000000-0005-0000-0000-0000E6090000}"/>
    <cellStyle name="20% - Accent3 54_Working Capital Current" xfId="10502" xr:uid="{00000000-0005-0000-0000-0000E7090000}"/>
    <cellStyle name="20% - Accent3 55" xfId="2640" xr:uid="{00000000-0005-0000-0000-0000E8090000}"/>
    <cellStyle name="20% - Accent3 55 2" xfId="2641" xr:uid="{00000000-0005-0000-0000-0000E9090000}"/>
    <cellStyle name="20% - Accent3 55 2 2" xfId="2642" xr:uid="{00000000-0005-0000-0000-0000EA090000}"/>
    <cellStyle name="20% - Accent3 55 2_Working Capital Current" xfId="10503" xr:uid="{00000000-0005-0000-0000-0000EB090000}"/>
    <cellStyle name="20% - Accent3 55 3" xfId="2643" xr:uid="{00000000-0005-0000-0000-0000EC090000}"/>
    <cellStyle name="20% - Accent3 55 4" xfId="2644" xr:uid="{00000000-0005-0000-0000-0000ED090000}"/>
    <cellStyle name="20% - Accent3 55_Working Capital Current" xfId="10504" xr:uid="{00000000-0005-0000-0000-0000EE090000}"/>
    <cellStyle name="20% - Accent3 56" xfId="2645" xr:uid="{00000000-0005-0000-0000-0000EF090000}"/>
    <cellStyle name="20% - Accent3 56 2" xfId="2646" xr:uid="{00000000-0005-0000-0000-0000F0090000}"/>
    <cellStyle name="20% - Accent3 56 2 2" xfId="2647" xr:uid="{00000000-0005-0000-0000-0000F1090000}"/>
    <cellStyle name="20% - Accent3 56 2_Working Capital Current" xfId="10505" xr:uid="{00000000-0005-0000-0000-0000F2090000}"/>
    <cellStyle name="20% - Accent3 56 3" xfId="2648" xr:uid="{00000000-0005-0000-0000-0000F3090000}"/>
    <cellStyle name="20% - Accent3 56 4" xfId="2649" xr:uid="{00000000-0005-0000-0000-0000F4090000}"/>
    <cellStyle name="20% - Accent3 56_Working Capital Current" xfId="10506" xr:uid="{00000000-0005-0000-0000-0000F5090000}"/>
    <cellStyle name="20% - Accent3 57" xfId="2650" xr:uid="{00000000-0005-0000-0000-0000F6090000}"/>
    <cellStyle name="20% - Accent3 57 2" xfId="2651" xr:uid="{00000000-0005-0000-0000-0000F7090000}"/>
    <cellStyle name="20% - Accent3 57 2 2" xfId="2652" xr:uid="{00000000-0005-0000-0000-0000F8090000}"/>
    <cellStyle name="20% - Accent3 57 2_Working Capital Current" xfId="10507" xr:uid="{00000000-0005-0000-0000-0000F9090000}"/>
    <cellStyle name="20% - Accent3 57 3" xfId="2653" xr:uid="{00000000-0005-0000-0000-0000FA090000}"/>
    <cellStyle name="20% - Accent3 57 4" xfId="2654" xr:uid="{00000000-0005-0000-0000-0000FB090000}"/>
    <cellStyle name="20% - Accent3 57_Working Capital Current" xfId="10508" xr:uid="{00000000-0005-0000-0000-0000FC090000}"/>
    <cellStyle name="20% - Accent3 58" xfId="2655" xr:uid="{00000000-0005-0000-0000-0000FD090000}"/>
    <cellStyle name="20% - Accent3 58 2" xfId="2656" xr:uid="{00000000-0005-0000-0000-0000FE090000}"/>
    <cellStyle name="20% - Accent3 58 2 2" xfId="2657" xr:uid="{00000000-0005-0000-0000-0000FF090000}"/>
    <cellStyle name="20% - Accent3 58 2_Working Capital Current" xfId="10509" xr:uid="{00000000-0005-0000-0000-0000000A0000}"/>
    <cellStyle name="20% - Accent3 58 3" xfId="2658" xr:uid="{00000000-0005-0000-0000-0000010A0000}"/>
    <cellStyle name="20% - Accent3 58 4" xfId="2659" xr:uid="{00000000-0005-0000-0000-0000020A0000}"/>
    <cellStyle name="20% - Accent3 58_Working Capital Current" xfId="10510" xr:uid="{00000000-0005-0000-0000-0000030A0000}"/>
    <cellStyle name="20% - Accent3 59" xfId="2660" xr:uid="{00000000-0005-0000-0000-0000040A0000}"/>
    <cellStyle name="20% - Accent3 59 2" xfId="2661" xr:uid="{00000000-0005-0000-0000-0000050A0000}"/>
    <cellStyle name="20% - Accent3 59 2 2" xfId="2662" xr:uid="{00000000-0005-0000-0000-0000060A0000}"/>
    <cellStyle name="20% - Accent3 59 2_Working Capital Current" xfId="10511" xr:uid="{00000000-0005-0000-0000-0000070A0000}"/>
    <cellStyle name="20% - Accent3 59 3" xfId="2663" xr:uid="{00000000-0005-0000-0000-0000080A0000}"/>
    <cellStyle name="20% - Accent3 59 4" xfId="2664" xr:uid="{00000000-0005-0000-0000-0000090A0000}"/>
    <cellStyle name="20% - Accent3 59_Working Capital Current" xfId="10512" xr:uid="{00000000-0005-0000-0000-00000A0A0000}"/>
    <cellStyle name="20% - Accent3 6" xfId="2665" xr:uid="{00000000-0005-0000-0000-00000B0A0000}"/>
    <cellStyle name="20% - Accent3 6 2" xfId="2666" xr:uid="{00000000-0005-0000-0000-00000C0A0000}"/>
    <cellStyle name="20% - Accent3 6 2 2" xfId="2667" xr:uid="{00000000-0005-0000-0000-00000D0A0000}"/>
    <cellStyle name="20% - Accent3 6 2 2 2" xfId="2668" xr:uid="{00000000-0005-0000-0000-00000E0A0000}"/>
    <cellStyle name="20% - Accent3 6 2 2_Working Capital Current" xfId="10513" xr:uid="{00000000-0005-0000-0000-00000F0A0000}"/>
    <cellStyle name="20% - Accent3 6 2 3" xfId="2669" xr:uid="{00000000-0005-0000-0000-0000100A0000}"/>
    <cellStyle name="20% - Accent3 6 2 4" xfId="2670" xr:uid="{00000000-0005-0000-0000-0000110A0000}"/>
    <cellStyle name="20% - Accent3 6 2_Working Capital Current" xfId="10514" xr:uid="{00000000-0005-0000-0000-0000120A0000}"/>
    <cellStyle name="20% - Accent3 6 3" xfId="2671" xr:uid="{00000000-0005-0000-0000-0000130A0000}"/>
    <cellStyle name="20% - Accent3 6 3 2" xfId="2672" xr:uid="{00000000-0005-0000-0000-0000140A0000}"/>
    <cellStyle name="20% - Accent3 6 3_Working Capital Current" xfId="10515" xr:uid="{00000000-0005-0000-0000-0000150A0000}"/>
    <cellStyle name="20% - Accent3 6 4" xfId="2673" xr:uid="{00000000-0005-0000-0000-0000160A0000}"/>
    <cellStyle name="20% - Accent3 6 5" xfId="2674" xr:uid="{00000000-0005-0000-0000-0000170A0000}"/>
    <cellStyle name="20% - Accent3 6_Not_for_upload_before_M4_correc" xfId="10516" xr:uid="{00000000-0005-0000-0000-0000180A0000}"/>
    <cellStyle name="20% - Accent3 60" xfId="2675" xr:uid="{00000000-0005-0000-0000-0000190A0000}"/>
    <cellStyle name="20% - Accent3 60 2" xfId="2676" xr:uid="{00000000-0005-0000-0000-00001A0A0000}"/>
    <cellStyle name="20% - Accent3 60 2 2" xfId="2677" xr:uid="{00000000-0005-0000-0000-00001B0A0000}"/>
    <cellStyle name="20% - Accent3 60 2_Working Capital Current" xfId="10517" xr:uid="{00000000-0005-0000-0000-00001C0A0000}"/>
    <cellStyle name="20% - Accent3 60 3" xfId="2678" xr:uid="{00000000-0005-0000-0000-00001D0A0000}"/>
    <cellStyle name="20% - Accent3 60 4" xfId="2679" xr:uid="{00000000-0005-0000-0000-00001E0A0000}"/>
    <cellStyle name="20% - Accent3 60_Working Capital Current" xfId="10518" xr:uid="{00000000-0005-0000-0000-00001F0A0000}"/>
    <cellStyle name="20% - Accent3 61" xfId="2680" xr:uid="{00000000-0005-0000-0000-0000200A0000}"/>
    <cellStyle name="20% - Accent3 61 2" xfId="2681" xr:uid="{00000000-0005-0000-0000-0000210A0000}"/>
    <cellStyle name="20% - Accent3 61 2 2" xfId="2682" xr:uid="{00000000-0005-0000-0000-0000220A0000}"/>
    <cellStyle name="20% - Accent3 61 2_Working Capital Current" xfId="10519" xr:uid="{00000000-0005-0000-0000-0000230A0000}"/>
    <cellStyle name="20% - Accent3 61 3" xfId="2683" xr:uid="{00000000-0005-0000-0000-0000240A0000}"/>
    <cellStyle name="20% - Accent3 61 4" xfId="2684" xr:uid="{00000000-0005-0000-0000-0000250A0000}"/>
    <cellStyle name="20% - Accent3 61_Working Capital Current" xfId="10520" xr:uid="{00000000-0005-0000-0000-0000260A0000}"/>
    <cellStyle name="20% - Accent3 62" xfId="2685" xr:uid="{00000000-0005-0000-0000-0000270A0000}"/>
    <cellStyle name="20% - Accent3 62 2" xfId="2686" xr:uid="{00000000-0005-0000-0000-0000280A0000}"/>
    <cellStyle name="20% - Accent3 62 2 2" xfId="2687" xr:uid="{00000000-0005-0000-0000-0000290A0000}"/>
    <cellStyle name="20% - Accent3 62 2_Working Capital Current" xfId="10521" xr:uid="{00000000-0005-0000-0000-00002A0A0000}"/>
    <cellStyle name="20% - Accent3 62 3" xfId="2688" xr:uid="{00000000-0005-0000-0000-00002B0A0000}"/>
    <cellStyle name="20% - Accent3 62 4" xfId="2689" xr:uid="{00000000-0005-0000-0000-00002C0A0000}"/>
    <cellStyle name="20% - Accent3 62_Working Capital Current" xfId="10522" xr:uid="{00000000-0005-0000-0000-00002D0A0000}"/>
    <cellStyle name="20% - Accent3 63" xfId="2690" xr:uid="{00000000-0005-0000-0000-00002E0A0000}"/>
    <cellStyle name="20% - Accent3 63 2" xfId="2691" xr:uid="{00000000-0005-0000-0000-00002F0A0000}"/>
    <cellStyle name="20% - Accent3 63 2 2" xfId="2692" xr:uid="{00000000-0005-0000-0000-0000300A0000}"/>
    <cellStyle name="20% - Accent3 63 2_Working Capital Current" xfId="10523" xr:uid="{00000000-0005-0000-0000-0000310A0000}"/>
    <cellStyle name="20% - Accent3 63 3" xfId="2693" xr:uid="{00000000-0005-0000-0000-0000320A0000}"/>
    <cellStyle name="20% - Accent3 63 4" xfId="2694" xr:uid="{00000000-0005-0000-0000-0000330A0000}"/>
    <cellStyle name="20% - Accent3 63_Working Capital Current" xfId="10524" xr:uid="{00000000-0005-0000-0000-0000340A0000}"/>
    <cellStyle name="20% - Accent3 64" xfId="2695" xr:uid="{00000000-0005-0000-0000-0000350A0000}"/>
    <cellStyle name="20% - Accent3 64 2" xfId="2696" xr:uid="{00000000-0005-0000-0000-0000360A0000}"/>
    <cellStyle name="20% - Accent3 64 2 2" xfId="2697" xr:uid="{00000000-0005-0000-0000-0000370A0000}"/>
    <cellStyle name="20% - Accent3 64 2_Working Capital Current" xfId="10525" xr:uid="{00000000-0005-0000-0000-0000380A0000}"/>
    <cellStyle name="20% - Accent3 64 3" xfId="2698" xr:uid="{00000000-0005-0000-0000-0000390A0000}"/>
    <cellStyle name="20% - Accent3 64 4" xfId="2699" xr:uid="{00000000-0005-0000-0000-00003A0A0000}"/>
    <cellStyle name="20% - Accent3 64_Working Capital Current" xfId="10526" xr:uid="{00000000-0005-0000-0000-00003B0A0000}"/>
    <cellStyle name="20% - Accent3 65" xfId="2700" xr:uid="{00000000-0005-0000-0000-00003C0A0000}"/>
    <cellStyle name="20% - Accent3 65 2" xfId="2701" xr:uid="{00000000-0005-0000-0000-00003D0A0000}"/>
    <cellStyle name="20% - Accent3 65 2 2" xfId="2702" xr:uid="{00000000-0005-0000-0000-00003E0A0000}"/>
    <cellStyle name="20% - Accent3 65 2_Working Capital Current" xfId="10527" xr:uid="{00000000-0005-0000-0000-00003F0A0000}"/>
    <cellStyle name="20% - Accent3 65 3" xfId="2703" xr:uid="{00000000-0005-0000-0000-0000400A0000}"/>
    <cellStyle name="20% - Accent3 65 4" xfId="2704" xr:uid="{00000000-0005-0000-0000-0000410A0000}"/>
    <cellStyle name="20% - Accent3 65_Working Capital Current" xfId="10528" xr:uid="{00000000-0005-0000-0000-0000420A0000}"/>
    <cellStyle name="20% - Accent3 66" xfId="2705" xr:uid="{00000000-0005-0000-0000-0000430A0000}"/>
    <cellStyle name="20% - Accent3 66 2" xfId="2706" xr:uid="{00000000-0005-0000-0000-0000440A0000}"/>
    <cellStyle name="20% - Accent3 66 2 2" xfId="2707" xr:uid="{00000000-0005-0000-0000-0000450A0000}"/>
    <cellStyle name="20% - Accent3 66 2_Working Capital Current" xfId="10529" xr:uid="{00000000-0005-0000-0000-0000460A0000}"/>
    <cellStyle name="20% - Accent3 66 3" xfId="2708" xr:uid="{00000000-0005-0000-0000-0000470A0000}"/>
    <cellStyle name="20% - Accent3 66 4" xfId="2709" xr:uid="{00000000-0005-0000-0000-0000480A0000}"/>
    <cellStyle name="20% - Accent3 66_Working Capital Current" xfId="10530" xr:uid="{00000000-0005-0000-0000-0000490A0000}"/>
    <cellStyle name="20% - Accent3 67" xfId="2710" xr:uid="{00000000-0005-0000-0000-00004A0A0000}"/>
    <cellStyle name="20% - Accent3 67 2" xfId="2711" xr:uid="{00000000-0005-0000-0000-00004B0A0000}"/>
    <cellStyle name="20% - Accent3 67 2 2" xfId="2712" xr:uid="{00000000-0005-0000-0000-00004C0A0000}"/>
    <cellStyle name="20% - Accent3 67 2_Working Capital Current" xfId="10531" xr:uid="{00000000-0005-0000-0000-00004D0A0000}"/>
    <cellStyle name="20% - Accent3 67 3" xfId="2713" xr:uid="{00000000-0005-0000-0000-00004E0A0000}"/>
    <cellStyle name="20% - Accent3 67 4" xfId="2714" xr:uid="{00000000-0005-0000-0000-00004F0A0000}"/>
    <cellStyle name="20% - Accent3 67_Working Capital Current" xfId="10532" xr:uid="{00000000-0005-0000-0000-0000500A0000}"/>
    <cellStyle name="20% - Accent3 68" xfId="2715" xr:uid="{00000000-0005-0000-0000-0000510A0000}"/>
    <cellStyle name="20% - Accent3 68 2" xfId="2716" xr:uid="{00000000-0005-0000-0000-0000520A0000}"/>
    <cellStyle name="20% - Accent3 68 2 2" xfId="2717" xr:uid="{00000000-0005-0000-0000-0000530A0000}"/>
    <cellStyle name="20% - Accent3 68 2_Working Capital Current" xfId="10533" xr:uid="{00000000-0005-0000-0000-0000540A0000}"/>
    <cellStyle name="20% - Accent3 68 3" xfId="2718" xr:uid="{00000000-0005-0000-0000-0000550A0000}"/>
    <cellStyle name="20% - Accent3 68 4" xfId="2719" xr:uid="{00000000-0005-0000-0000-0000560A0000}"/>
    <cellStyle name="20% - Accent3 68_Working Capital Current" xfId="10534" xr:uid="{00000000-0005-0000-0000-0000570A0000}"/>
    <cellStyle name="20% - Accent3 69" xfId="2720" xr:uid="{00000000-0005-0000-0000-0000580A0000}"/>
    <cellStyle name="20% - Accent3 69 2" xfId="2721" xr:uid="{00000000-0005-0000-0000-0000590A0000}"/>
    <cellStyle name="20% - Accent3 69 2 2" xfId="2722" xr:uid="{00000000-0005-0000-0000-00005A0A0000}"/>
    <cellStyle name="20% - Accent3 69 2_Working Capital Current" xfId="10535" xr:uid="{00000000-0005-0000-0000-00005B0A0000}"/>
    <cellStyle name="20% - Accent3 69 3" xfId="2723" xr:uid="{00000000-0005-0000-0000-00005C0A0000}"/>
    <cellStyle name="20% - Accent3 69 4" xfId="2724" xr:uid="{00000000-0005-0000-0000-00005D0A0000}"/>
    <cellStyle name="20% - Accent3 69_Working Capital Current" xfId="10536" xr:uid="{00000000-0005-0000-0000-00005E0A0000}"/>
    <cellStyle name="20% - Accent3 7" xfId="2725" xr:uid="{00000000-0005-0000-0000-00005F0A0000}"/>
    <cellStyle name="20% - Accent3 7 2" xfId="2726" xr:uid="{00000000-0005-0000-0000-0000600A0000}"/>
    <cellStyle name="20% - Accent3 7 2 2" xfId="2727" xr:uid="{00000000-0005-0000-0000-0000610A0000}"/>
    <cellStyle name="20% - Accent3 7 2 2 2" xfId="2728" xr:uid="{00000000-0005-0000-0000-0000620A0000}"/>
    <cellStyle name="20% - Accent3 7 2 2_Working Capital Current" xfId="10537" xr:uid="{00000000-0005-0000-0000-0000630A0000}"/>
    <cellStyle name="20% - Accent3 7 2 3" xfId="2729" xr:uid="{00000000-0005-0000-0000-0000640A0000}"/>
    <cellStyle name="20% - Accent3 7 2 4" xfId="2730" xr:uid="{00000000-0005-0000-0000-0000650A0000}"/>
    <cellStyle name="20% - Accent3 7 2_Working Capital Current" xfId="10538" xr:uid="{00000000-0005-0000-0000-0000660A0000}"/>
    <cellStyle name="20% - Accent3 7 3" xfId="2731" xr:uid="{00000000-0005-0000-0000-0000670A0000}"/>
    <cellStyle name="20% - Accent3 7 3 2" xfId="2732" xr:uid="{00000000-0005-0000-0000-0000680A0000}"/>
    <cellStyle name="20% - Accent3 7 3_Working Capital Current" xfId="10539" xr:uid="{00000000-0005-0000-0000-0000690A0000}"/>
    <cellStyle name="20% - Accent3 7 4" xfId="2733" xr:uid="{00000000-0005-0000-0000-00006A0A0000}"/>
    <cellStyle name="20% - Accent3 7 5" xfId="2734" xr:uid="{00000000-0005-0000-0000-00006B0A0000}"/>
    <cellStyle name="20% - Accent3 7_Not_for_upload_before_M4_correc" xfId="10540" xr:uid="{00000000-0005-0000-0000-00006C0A0000}"/>
    <cellStyle name="20% - Accent3 70" xfId="2735" xr:uid="{00000000-0005-0000-0000-00006D0A0000}"/>
    <cellStyle name="20% - Accent3 70 2" xfId="2736" xr:uid="{00000000-0005-0000-0000-00006E0A0000}"/>
    <cellStyle name="20% - Accent3 70 2 2" xfId="2737" xr:uid="{00000000-0005-0000-0000-00006F0A0000}"/>
    <cellStyle name="20% - Accent3 70 2_Working Capital Current" xfId="10541" xr:uid="{00000000-0005-0000-0000-0000700A0000}"/>
    <cellStyle name="20% - Accent3 70 3" xfId="2738" xr:uid="{00000000-0005-0000-0000-0000710A0000}"/>
    <cellStyle name="20% - Accent3 70 4" xfId="2739" xr:uid="{00000000-0005-0000-0000-0000720A0000}"/>
    <cellStyle name="20% - Accent3 70_Working Capital Current" xfId="10542" xr:uid="{00000000-0005-0000-0000-0000730A0000}"/>
    <cellStyle name="20% - Accent3 71" xfId="2740" xr:uid="{00000000-0005-0000-0000-0000740A0000}"/>
    <cellStyle name="20% - Accent3 71 2" xfId="2741" xr:uid="{00000000-0005-0000-0000-0000750A0000}"/>
    <cellStyle name="20% - Accent3 71 2 2" xfId="2742" xr:uid="{00000000-0005-0000-0000-0000760A0000}"/>
    <cellStyle name="20% - Accent3 71 2_Working Capital Current" xfId="10543" xr:uid="{00000000-0005-0000-0000-0000770A0000}"/>
    <cellStyle name="20% - Accent3 71 3" xfId="2743" xr:uid="{00000000-0005-0000-0000-0000780A0000}"/>
    <cellStyle name="20% - Accent3 71 4" xfId="2744" xr:uid="{00000000-0005-0000-0000-0000790A0000}"/>
    <cellStyle name="20% - Accent3 71_Working Capital Current" xfId="10544" xr:uid="{00000000-0005-0000-0000-00007A0A0000}"/>
    <cellStyle name="20% - Accent3 72" xfId="2745" xr:uid="{00000000-0005-0000-0000-00007B0A0000}"/>
    <cellStyle name="20% - Accent3 72 2" xfId="2746" xr:uid="{00000000-0005-0000-0000-00007C0A0000}"/>
    <cellStyle name="20% - Accent3 72 2 2" xfId="2747" xr:uid="{00000000-0005-0000-0000-00007D0A0000}"/>
    <cellStyle name="20% - Accent3 72 2_Working Capital Current" xfId="10545" xr:uid="{00000000-0005-0000-0000-00007E0A0000}"/>
    <cellStyle name="20% - Accent3 72 3" xfId="2748" xr:uid="{00000000-0005-0000-0000-00007F0A0000}"/>
    <cellStyle name="20% - Accent3 72 4" xfId="2749" xr:uid="{00000000-0005-0000-0000-0000800A0000}"/>
    <cellStyle name="20% - Accent3 72_Working Capital Current" xfId="10546" xr:uid="{00000000-0005-0000-0000-0000810A0000}"/>
    <cellStyle name="20% - Accent3 73" xfId="2750" xr:uid="{00000000-0005-0000-0000-0000820A0000}"/>
    <cellStyle name="20% - Accent3 73 2" xfId="2751" xr:uid="{00000000-0005-0000-0000-0000830A0000}"/>
    <cellStyle name="20% - Accent3 73 2 2" xfId="2752" xr:uid="{00000000-0005-0000-0000-0000840A0000}"/>
    <cellStyle name="20% - Accent3 73 2_Working Capital Current" xfId="10547" xr:uid="{00000000-0005-0000-0000-0000850A0000}"/>
    <cellStyle name="20% - Accent3 73 3" xfId="2753" xr:uid="{00000000-0005-0000-0000-0000860A0000}"/>
    <cellStyle name="20% - Accent3 73 4" xfId="2754" xr:uid="{00000000-0005-0000-0000-0000870A0000}"/>
    <cellStyle name="20% - Accent3 73_Working Capital Current" xfId="10548" xr:uid="{00000000-0005-0000-0000-0000880A0000}"/>
    <cellStyle name="20% - Accent3 74" xfId="2755" xr:uid="{00000000-0005-0000-0000-0000890A0000}"/>
    <cellStyle name="20% - Accent3 74 2" xfId="2756" xr:uid="{00000000-0005-0000-0000-00008A0A0000}"/>
    <cellStyle name="20% - Accent3 74 2 2" xfId="2757" xr:uid="{00000000-0005-0000-0000-00008B0A0000}"/>
    <cellStyle name="20% - Accent3 74 2_Working Capital Current" xfId="10549" xr:uid="{00000000-0005-0000-0000-00008C0A0000}"/>
    <cellStyle name="20% - Accent3 74 3" xfId="2758" xr:uid="{00000000-0005-0000-0000-00008D0A0000}"/>
    <cellStyle name="20% - Accent3 74 4" xfId="2759" xr:uid="{00000000-0005-0000-0000-00008E0A0000}"/>
    <cellStyle name="20% - Accent3 74_Working Capital Current" xfId="10550" xr:uid="{00000000-0005-0000-0000-00008F0A0000}"/>
    <cellStyle name="20% - Accent3 75" xfId="2760" xr:uid="{00000000-0005-0000-0000-0000900A0000}"/>
    <cellStyle name="20% - Accent3 75 2" xfId="2761" xr:uid="{00000000-0005-0000-0000-0000910A0000}"/>
    <cellStyle name="20% - Accent3 75 2 2" xfId="2762" xr:uid="{00000000-0005-0000-0000-0000920A0000}"/>
    <cellStyle name="20% - Accent3 75 2_Working Capital Current" xfId="10551" xr:uid="{00000000-0005-0000-0000-0000930A0000}"/>
    <cellStyle name="20% - Accent3 75 3" xfId="2763" xr:uid="{00000000-0005-0000-0000-0000940A0000}"/>
    <cellStyle name="20% - Accent3 75 4" xfId="2764" xr:uid="{00000000-0005-0000-0000-0000950A0000}"/>
    <cellStyle name="20% - Accent3 75_Working Capital Current" xfId="10552" xr:uid="{00000000-0005-0000-0000-0000960A0000}"/>
    <cellStyle name="20% - Accent3 76" xfId="2765" xr:uid="{00000000-0005-0000-0000-0000970A0000}"/>
    <cellStyle name="20% - Accent3 76 2" xfId="2766" xr:uid="{00000000-0005-0000-0000-0000980A0000}"/>
    <cellStyle name="20% - Accent3 76 2 2" xfId="2767" xr:uid="{00000000-0005-0000-0000-0000990A0000}"/>
    <cellStyle name="20% - Accent3 76 2_Working Capital Current" xfId="10553" xr:uid="{00000000-0005-0000-0000-00009A0A0000}"/>
    <cellStyle name="20% - Accent3 76 3" xfId="2768" xr:uid="{00000000-0005-0000-0000-00009B0A0000}"/>
    <cellStyle name="20% - Accent3 76 4" xfId="2769" xr:uid="{00000000-0005-0000-0000-00009C0A0000}"/>
    <cellStyle name="20% - Accent3 76_Working Capital Current" xfId="10554" xr:uid="{00000000-0005-0000-0000-00009D0A0000}"/>
    <cellStyle name="20% - Accent3 77" xfId="2770" xr:uid="{00000000-0005-0000-0000-00009E0A0000}"/>
    <cellStyle name="20% - Accent3 77 2" xfId="2771" xr:uid="{00000000-0005-0000-0000-00009F0A0000}"/>
    <cellStyle name="20% - Accent3 77 2 2" xfId="2772" xr:uid="{00000000-0005-0000-0000-0000A00A0000}"/>
    <cellStyle name="20% - Accent3 77 2_Working Capital Current" xfId="10555" xr:uid="{00000000-0005-0000-0000-0000A10A0000}"/>
    <cellStyle name="20% - Accent3 77 3" xfId="2773" xr:uid="{00000000-0005-0000-0000-0000A20A0000}"/>
    <cellStyle name="20% - Accent3 77 4" xfId="2774" xr:uid="{00000000-0005-0000-0000-0000A30A0000}"/>
    <cellStyle name="20% - Accent3 77_Working Capital Current" xfId="10556" xr:uid="{00000000-0005-0000-0000-0000A40A0000}"/>
    <cellStyle name="20% - Accent3 78" xfId="2775" xr:uid="{00000000-0005-0000-0000-0000A50A0000}"/>
    <cellStyle name="20% - Accent3 78 2" xfId="2776" xr:uid="{00000000-0005-0000-0000-0000A60A0000}"/>
    <cellStyle name="20% - Accent3 78 2 2" xfId="2777" xr:uid="{00000000-0005-0000-0000-0000A70A0000}"/>
    <cellStyle name="20% - Accent3 78 2_Working Capital Current" xfId="10557" xr:uid="{00000000-0005-0000-0000-0000A80A0000}"/>
    <cellStyle name="20% - Accent3 78 3" xfId="2778" xr:uid="{00000000-0005-0000-0000-0000A90A0000}"/>
    <cellStyle name="20% - Accent3 78 4" xfId="2779" xr:uid="{00000000-0005-0000-0000-0000AA0A0000}"/>
    <cellStyle name="20% - Accent3 78_Working Capital Current" xfId="10558" xr:uid="{00000000-0005-0000-0000-0000AB0A0000}"/>
    <cellStyle name="20% - Accent3 79" xfId="2780" xr:uid="{00000000-0005-0000-0000-0000AC0A0000}"/>
    <cellStyle name="20% - Accent3 79 2" xfId="2781" xr:uid="{00000000-0005-0000-0000-0000AD0A0000}"/>
    <cellStyle name="20% - Accent3 79 2 2" xfId="2782" xr:uid="{00000000-0005-0000-0000-0000AE0A0000}"/>
    <cellStyle name="20% - Accent3 79 2_Working Capital Current" xfId="10559" xr:uid="{00000000-0005-0000-0000-0000AF0A0000}"/>
    <cellStyle name="20% - Accent3 79 3" xfId="2783" xr:uid="{00000000-0005-0000-0000-0000B00A0000}"/>
    <cellStyle name="20% - Accent3 79 4" xfId="2784" xr:uid="{00000000-0005-0000-0000-0000B10A0000}"/>
    <cellStyle name="20% - Accent3 79_Working Capital Current" xfId="10560" xr:uid="{00000000-0005-0000-0000-0000B20A0000}"/>
    <cellStyle name="20% - Accent3 8" xfId="2785" xr:uid="{00000000-0005-0000-0000-0000B30A0000}"/>
    <cellStyle name="20% - Accent3 8 2" xfId="2786" xr:uid="{00000000-0005-0000-0000-0000B40A0000}"/>
    <cellStyle name="20% - Accent3 8 2 2" xfId="2787" xr:uid="{00000000-0005-0000-0000-0000B50A0000}"/>
    <cellStyle name="20% - Accent3 8 2 2 2" xfId="2788" xr:uid="{00000000-0005-0000-0000-0000B60A0000}"/>
    <cellStyle name="20% - Accent3 8 2 2_Working Capital Current" xfId="10561" xr:uid="{00000000-0005-0000-0000-0000B70A0000}"/>
    <cellStyle name="20% - Accent3 8 2 3" xfId="2789" xr:uid="{00000000-0005-0000-0000-0000B80A0000}"/>
    <cellStyle name="20% - Accent3 8 2 4" xfId="2790" xr:uid="{00000000-0005-0000-0000-0000B90A0000}"/>
    <cellStyle name="20% - Accent3 8 2_Working Capital Current" xfId="10562" xr:uid="{00000000-0005-0000-0000-0000BA0A0000}"/>
    <cellStyle name="20% - Accent3 8 3" xfId="2791" xr:uid="{00000000-0005-0000-0000-0000BB0A0000}"/>
    <cellStyle name="20% - Accent3 8 3 2" xfId="2792" xr:uid="{00000000-0005-0000-0000-0000BC0A0000}"/>
    <cellStyle name="20% - Accent3 8 3_Working Capital Current" xfId="10563" xr:uid="{00000000-0005-0000-0000-0000BD0A0000}"/>
    <cellStyle name="20% - Accent3 8 4" xfId="2793" xr:uid="{00000000-0005-0000-0000-0000BE0A0000}"/>
    <cellStyle name="20% - Accent3 8 5" xfId="2794" xr:uid="{00000000-0005-0000-0000-0000BF0A0000}"/>
    <cellStyle name="20% - Accent3 8_Not_for_upload_before_M4_correc" xfId="10564" xr:uid="{00000000-0005-0000-0000-0000C00A0000}"/>
    <cellStyle name="20% - Accent3 80" xfId="2795" xr:uid="{00000000-0005-0000-0000-0000C10A0000}"/>
    <cellStyle name="20% - Accent3 80 2" xfId="2796" xr:uid="{00000000-0005-0000-0000-0000C20A0000}"/>
    <cellStyle name="20% - Accent3 80 2 2" xfId="2797" xr:uid="{00000000-0005-0000-0000-0000C30A0000}"/>
    <cellStyle name="20% - Accent3 80 2_Working Capital Current" xfId="10565" xr:uid="{00000000-0005-0000-0000-0000C40A0000}"/>
    <cellStyle name="20% - Accent3 80 3" xfId="2798" xr:uid="{00000000-0005-0000-0000-0000C50A0000}"/>
    <cellStyle name="20% - Accent3 80 4" xfId="2799" xr:uid="{00000000-0005-0000-0000-0000C60A0000}"/>
    <cellStyle name="20% - Accent3 80_Working Capital Current" xfId="10566" xr:uid="{00000000-0005-0000-0000-0000C70A0000}"/>
    <cellStyle name="20% - Accent3 81" xfId="2800" xr:uid="{00000000-0005-0000-0000-0000C80A0000}"/>
    <cellStyle name="20% - Accent3 81 2" xfId="2801" xr:uid="{00000000-0005-0000-0000-0000C90A0000}"/>
    <cellStyle name="20% - Accent3 81 2 2" xfId="2802" xr:uid="{00000000-0005-0000-0000-0000CA0A0000}"/>
    <cellStyle name="20% - Accent3 81 2_Working Capital Current" xfId="10567" xr:uid="{00000000-0005-0000-0000-0000CB0A0000}"/>
    <cellStyle name="20% - Accent3 81 3" xfId="2803" xr:uid="{00000000-0005-0000-0000-0000CC0A0000}"/>
    <cellStyle name="20% - Accent3 81 4" xfId="2804" xr:uid="{00000000-0005-0000-0000-0000CD0A0000}"/>
    <cellStyle name="20% - Accent3 81_Working Capital Current" xfId="10568" xr:uid="{00000000-0005-0000-0000-0000CE0A0000}"/>
    <cellStyle name="20% - Accent3 82" xfId="2805" xr:uid="{00000000-0005-0000-0000-0000CF0A0000}"/>
    <cellStyle name="20% - Accent3 82 2" xfId="2806" xr:uid="{00000000-0005-0000-0000-0000D00A0000}"/>
    <cellStyle name="20% - Accent3 82 2 2" xfId="2807" xr:uid="{00000000-0005-0000-0000-0000D10A0000}"/>
    <cellStyle name="20% - Accent3 82 2_Working Capital Current" xfId="10569" xr:uid="{00000000-0005-0000-0000-0000D20A0000}"/>
    <cellStyle name="20% - Accent3 82 3" xfId="2808" xr:uid="{00000000-0005-0000-0000-0000D30A0000}"/>
    <cellStyle name="20% - Accent3 82 4" xfId="2809" xr:uid="{00000000-0005-0000-0000-0000D40A0000}"/>
    <cellStyle name="20% - Accent3 82_Working Capital Current" xfId="10570" xr:uid="{00000000-0005-0000-0000-0000D50A0000}"/>
    <cellStyle name="20% - Accent3 83" xfId="2810" xr:uid="{00000000-0005-0000-0000-0000D60A0000}"/>
    <cellStyle name="20% - Accent3 83 2" xfId="2811" xr:uid="{00000000-0005-0000-0000-0000D70A0000}"/>
    <cellStyle name="20% - Accent3 83 2 2" xfId="2812" xr:uid="{00000000-0005-0000-0000-0000D80A0000}"/>
    <cellStyle name="20% - Accent3 83 2_Working Capital Current" xfId="10571" xr:uid="{00000000-0005-0000-0000-0000D90A0000}"/>
    <cellStyle name="20% - Accent3 83 3" xfId="2813" xr:uid="{00000000-0005-0000-0000-0000DA0A0000}"/>
    <cellStyle name="20% - Accent3 83 4" xfId="2814" xr:uid="{00000000-0005-0000-0000-0000DB0A0000}"/>
    <cellStyle name="20% - Accent3 83_Working Capital Current" xfId="10572" xr:uid="{00000000-0005-0000-0000-0000DC0A0000}"/>
    <cellStyle name="20% - Accent3 84" xfId="2815" xr:uid="{00000000-0005-0000-0000-0000DD0A0000}"/>
    <cellStyle name="20% - Accent3 84 2" xfId="2816" xr:uid="{00000000-0005-0000-0000-0000DE0A0000}"/>
    <cellStyle name="20% - Accent3 84 2 2" xfId="2817" xr:uid="{00000000-0005-0000-0000-0000DF0A0000}"/>
    <cellStyle name="20% - Accent3 84 2_Working Capital Current" xfId="10573" xr:uid="{00000000-0005-0000-0000-0000E00A0000}"/>
    <cellStyle name="20% - Accent3 84 3" xfId="2818" xr:uid="{00000000-0005-0000-0000-0000E10A0000}"/>
    <cellStyle name="20% - Accent3 84 4" xfId="2819" xr:uid="{00000000-0005-0000-0000-0000E20A0000}"/>
    <cellStyle name="20% - Accent3 84_Working Capital Current" xfId="10574" xr:uid="{00000000-0005-0000-0000-0000E30A0000}"/>
    <cellStyle name="20% - Accent3 85" xfId="2820" xr:uid="{00000000-0005-0000-0000-0000E40A0000}"/>
    <cellStyle name="20% - Accent3 85 2" xfId="2821" xr:uid="{00000000-0005-0000-0000-0000E50A0000}"/>
    <cellStyle name="20% - Accent3 85 2 2" xfId="2822" xr:uid="{00000000-0005-0000-0000-0000E60A0000}"/>
    <cellStyle name="20% - Accent3 85 2_Working Capital Current" xfId="10575" xr:uid="{00000000-0005-0000-0000-0000E70A0000}"/>
    <cellStyle name="20% - Accent3 85 3" xfId="2823" xr:uid="{00000000-0005-0000-0000-0000E80A0000}"/>
    <cellStyle name="20% - Accent3 85 4" xfId="2824" xr:uid="{00000000-0005-0000-0000-0000E90A0000}"/>
    <cellStyle name="20% - Accent3 85_Working Capital Current" xfId="10576" xr:uid="{00000000-0005-0000-0000-0000EA0A0000}"/>
    <cellStyle name="20% - Accent3 86" xfId="2825" xr:uid="{00000000-0005-0000-0000-0000EB0A0000}"/>
    <cellStyle name="20% - Accent3 86 2" xfId="2826" xr:uid="{00000000-0005-0000-0000-0000EC0A0000}"/>
    <cellStyle name="20% - Accent3 86 2 2" xfId="2827" xr:uid="{00000000-0005-0000-0000-0000ED0A0000}"/>
    <cellStyle name="20% - Accent3 86 2_Working Capital Current" xfId="10577" xr:uid="{00000000-0005-0000-0000-0000EE0A0000}"/>
    <cellStyle name="20% - Accent3 86 3" xfId="2828" xr:uid="{00000000-0005-0000-0000-0000EF0A0000}"/>
    <cellStyle name="20% - Accent3 86 4" xfId="2829" xr:uid="{00000000-0005-0000-0000-0000F00A0000}"/>
    <cellStyle name="20% - Accent3 86_Working Capital Current" xfId="10578" xr:uid="{00000000-0005-0000-0000-0000F10A0000}"/>
    <cellStyle name="20% - Accent3 87" xfId="2830" xr:uid="{00000000-0005-0000-0000-0000F20A0000}"/>
    <cellStyle name="20% - Accent3 87 2" xfId="2831" xr:uid="{00000000-0005-0000-0000-0000F30A0000}"/>
    <cellStyle name="20% - Accent3 87 2 2" xfId="2832" xr:uid="{00000000-0005-0000-0000-0000F40A0000}"/>
    <cellStyle name="20% - Accent3 87 2_Working Capital Current" xfId="10579" xr:uid="{00000000-0005-0000-0000-0000F50A0000}"/>
    <cellStyle name="20% - Accent3 87 3" xfId="2833" xr:uid="{00000000-0005-0000-0000-0000F60A0000}"/>
    <cellStyle name="20% - Accent3 87 4" xfId="2834" xr:uid="{00000000-0005-0000-0000-0000F70A0000}"/>
    <cellStyle name="20% - Accent3 87_Working Capital Current" xfId="10580" xr:uid="{00000000-0005-0000-0000-0000F80A0000}"/>
    <cellStyle name="20% - Accent3 88" xfId="2835" xr:uid="{00000000-0005-0000-0000-0000F90A0000}"/>
    <cellStyle name="20% - Accent3 88 2" xfId="2836" xr:uid="{00000000-0005-0000-0000-0000FA0A0000}"/>
    <cellStyle name="20% - Accent3 88 2 2" xfId="2837" xr:uid="{00000000-0005-0000-0000-0000FB0A0000}"/>
    <cellStyle name="20% - Accent3 88 2_Working Capital Current" xfId="10581" xr:uid="{00000000-0005-0000-0000-0000FC0A0000}"/>
    <cellStyle name="20% - Accent3 88 3" xfId="2838" xr:uid="{00000000-0005-0000-0000-0000FD0A0000}"/>
    <cellStyle name="20% - Accent3 88 4" xfId="2839" xr:uid="{00000000-0005-0000-0000-0000FE0A0000}"/>
    <cellStyle name="20% - Accent3 88_Working Capital Current" xfId="10582" xr:uid="{00000000-0005-0000-0000-0000FF0A0000}"/>
    <cellStyle name="20% - Accent3 89" xfId="2840" xr:uid="{00000000-0005-0000-0000-0000000B0000}"/>
    <cellStyle name="20% - Accent3 89 2" xfId="2841" xr:uid="{00000000-0005-0000-0000-0000010B0000}"/>
    <cellStyle name="20% - Accent3 89 2 2" xfId="2842" xr:uid="{00000000-0005-0000-0000-0000020B0000}"/>
    <cellStyle name="20% - Accent3 89 2_Working Capital Current" xfId="10583" xr:uid="{00000000-0005-0000-0000-0000030B0000}"/>
    <cellStyle name="20% - Accent3 89 3" xfId="2843" xr:uid="{00000000-0005-0000-0000-0000040B0000}"/>
    <cellStyle name="20% - Accent3 89 4" xfId="2844" xr:uid="{00000000-0005-0000-0000-0000050B0000}"/>
    <cellStyle name="20% - Accent3 89_Working Capital Current" xfId="10584" xr:uid="{00000000-0005-0000-0000-0000060B0000}"/>
    <cellStyle name="20% - Accent3 9" xfId="2845" xr:uid="{00000000-0005-0000-0000-0000070B0000}"/>
    <cellStyle name="20% - Accent3 9 2" xfId="2846" xr:uid="{00000000-0005-0000-0000-0000080B0000}"/>
    <cellStyle name="20% - Accent3 9 2 2" xfId="2847" xr:uid="{00000000-0005-0000-0000-0000090B0000}"/>
    <cellStyle name="20% - Accent3 9 2 2 2" xfId="2848" xr:uid="{00000000-0005-0000-0000-00000A0B0000}"/>
    <cellStyle name="20% - Accent3 9 2 2_Working Capital Current" xfId="10585" xr:uid="{00000000-0005-0000-0000-00000B0B0000}"/>
    <cellStyle name="20% - Accent3 9 2 3" xfId="2849" xr:uid="{00000000-0005-0000-0000-00000C0B0000}"/>
    <cellStyle name="20% - Accent3 9 2 4" xfId="2850" xr:uid="{00000000-0005-0000-0000-00000D0B0000}"/>
    <cellStyle name="20% - Accent3 9 2_Working Capital Current" xfId="10586" xr:uid="{00000000-0005-0000-0000-00000E0B0000}"/>
    <cellStyle name="20% - Accent3 9 3" xfId="2851" xr:uid="{00000000-0005-0000-0000-00000F0B0000}"/>
    <cellStyle name="20% - Accent3 9 3 2" xfId="2852" xr:uid="{00000000-0005-0000-0000-0000100B0000}"/>
    <cellStyle name="20% - Accent3 9 3_Working Capital Current" xfId="10587" xr:uid="{00000000-0005-0000-0000-0000110B0000}"/>
    <cellStyle name="20% - Accent3 9 4" xfId="2853" xr:uid="{00000000-0005-0000-0000-0000120B0000}"/>
    <cellStyle name="20% - Accent3 9 5" xfId="2854" xr:uid="{00000000-0005-0000-0000-0000130B0000}"/>
    <cellStyle name="20% - Accent3 9_Not_for_upload_before_M4_correc" xfId="10588" xr:uid="{00000000-0005-0000-0000-0000140B0000}"/>
    <cellStyle name="20% - Accent3 90" xfId="2855" xr:uid="{00000000-0005-0000-0000-0000150B0000}"/>
    <cellStyle name="20% - Accent3 90 2" xfId="2856" xr:uid="{00000000-0005-0000-0000-0000160B0000}"/>
    <cellStyle name="20% - Accent3 90 2 2" xfId="2857" xr:uid="{00000000-0005-0000-0000-0000170B0000}"/>
    <cellStyle name="20% - Accent3 90 2_Working Capital Current" xfId="10589" xr:uid="{00000000-0005-0000-0000-0000180B0000}"/>
    <cellStyle name="20% - Accent3 90 3" xfId="2858" xr:uid="{00000000-0005-0000-0000-0000190B0000}"/>
    <cellStyle name="20% - Accent3 90 4" xfId="2859" xr:uid="{00000000-0005-0000-0000-00001A0B0000}"/>
    <cellStyle name="20% - Accent3 90_Working Capital Current" xfId="10590" xr:uid="{00000000-0005-0000-0000-00001B0B0000}"/>
    <cellStyle name="20% - Accent3 91" xfId="2860" xr:uid="{00000000-0005-0000-0000-00001C0B0000}"/>
    <cellStyle name="20% - Accent3 91 2" xfId="2861" xr:uid="{00000000-0005-0000-0000-00001D0B0000}"/>
    <cellStyle name="20% - Accent3 91 2 2" xfId="2862" xr:uid="{00000000-0005-0000-0000-00001E0B0000}"/>
    <cellStyle name="20% - Accent3 91 2_Working Capital Current" xfId="10591" xr:uid="{00000000-0005-0000-0000-00001F0B0000}"/>
    <cellStyle name="20% - Accent3 91 3" xfId="2863" xr:uid="{00000000-0005-0000-0000-0000200B0000}"/>
    <cellStyle name="20% - Accent3 91 4" xfId="2864" xr:uid="{00000000-0005-0000-0000-0000210B0000}"/>
    <cellStyle name="20% - Accent3 91_Working Capital Current" xfId="10592" xr:uid="{00000000-0005-0000-0000-0000220B0000}"/>
    <cellStyle name="20% - Accent3 92" xfId="2865" xr:uid="{00000000-0005-0000-0000-0000230B0000}"/>
    <cellStyle name="20% - Accent3 92 2" xfId="2866" xr:uid="{00000000-0005-0000-0000-0000240B0000}"/>
    <cellStyle name="20% - Accent3 92 2 2" xfId="2867" xr:uid="{00000000-0005-0000-0000-0000250B0000}"/>
    <cellStyle name="20% - Accent3 92 2_Working Capital Current" xfId="10593" xr:uid="{00000000-0005-0000-0000-0000260B0000}"/>
    <cellStyle name="20% - Accent3 92 3" xfId="2868" xr:uid="{00000000-0005-0000-0000-0000270B0000}"/>
    <cellStyle name="20% - Accent3 92 4" xfId="2869" xr:uid="{00000000-0005-0000-0000-0000280B0000}"/>
    <cellStyle name="20% - Accent3 92_Working Capital Current" xfId="10594" xr:uid="{00000000-0005-0000-0000-0000290B0000}"/>
    <cellStyle name="20% - Accent3 93" xfId="2870" xr:uid="{00000000-0005-0000-0000-00002A0B0000}"/>
    <cellStyle name="20% - Accent3 93 2" xfId="2871" xr:uid="{00000000-0005-0000-0000-00002B0B0000}"/>
    <cellStyle name="20% - Accent3 93 2 2" xfId="2872" xr:uid="{00000000-0005-0000-0000-00002C0B0000}"/>
    <cellStyle name="20% - Accent3 93 2_Working Capital Current" xfId="10595" xr:uid="{00000000-0005-0000-0000-00002D0B0000}"/>
    <cellStyle name="20% - Accent3 93 3" xfId="2873" xr:uid="{00000000-0005-0000-0000-00002E0B0000}"/>
    <cellStyle name="20% - Accent3 93 4" xfId="2874" xr:uid="{00000000-0005-0000-0000-00002F0B0000}"/>
    <cellStyle name="20% - Accent3 93_Working Capital Current" xfId="10596" xr:uid="{00000000-0005-0000-0000-0000300B0000}"/>
    <cellStyle name="20% - Accent3 94" xfId="2875" xr:uid="{00000000-0005-0000-0000-0000310B0000}"/>
    <cellStyle name="20% - Accent3 94 2" xfId="2876" xr:uid="{00000000-0005-0000-0000-0000320B0000}"/>
    <cellStyle name="20% - Accent3 94 2 2" xfId="2877" xr:uid="{00000000-0005-0000-0000-0000330B0000}"/>
    <cellStyle name="20% - Accent3 94 2_Working Capital Current" xfId="10597" xr:uid="{00000000-0005-0000-0000-0000340B0000}"/>
    <cellStyle name="20% - Accent3 94 3" xfId="2878" xr:uid="{00000000-0005-0000-0000-0000350B0000}"/>
    <cellStyle name="20% - Accent3 94 4" xfId="2879" xr:uid="{00000000-0005-0000-0000-0000360B0000}"/>
    <cellStyle name="20% - Accent3 94_Working Capital Current" xfId="10598" xr:uid="{00000000-0005-0000-0000-0000370B0000}"/>
    <cellStyle name="20% - Accent3 95" xfId="2880" xr:uid="{00000000-0005-0000-0000-0000380B0000}"/>
    <cellStyle name="20% - Accent3 95 2" xfId="2881" xr:uid="{00000000-0005-0000-0000-0000390B0000}"/>
    <cellStyle name="20% - Accent3 95 2 2" xfId="2882" xr:uid="{00000000-0005-0000-0000-00003A0B0000}"/>
    <cellStyle name="20% - Accent3 95 2_Working Capital Current" xfId="10599" xr:uid="{00000000-0005-0000-0000-00003B0B0000}"/>
    <cellStyle name="20% - Accent3 95 3" xfId="2883" xr:uid="{00000000-0005-0000-0000-00003C0B0000}"/>
    <cellStyle name="20% - Accent3 95 4" xfId="2884" xr:uid="{00000000-0005-0000-0000-00003D0B0000}"/>
    <cellStyle name="20% - Accent3 95_Working Capital Current" xfId="10600" xr:uid="{00000000-0005-0000-0000-00003E0B0000}"/>
    <cellStyle name="20% - Accent3 96" xfId="2885" xr:uid="{00000000-0005-0000-0000-00003F0B0000}"/>
    <cellStyle name="20% - Accent3 96 2" xfId="2886" xr:uid="{00000000-0005-0000-0000-0000400B0000}"/>
    <cellStyle name="20% - Accent3 96 2 2" xfId="2887" xr:uid="{00000000-0005-0000-0000-0000410B0000}"/>
    <cellStyle name="20% - Accent3 96 2_Working Capital Current" xfId="10601" xr:uid="{00000000-0005-0000-0000-0000420B0000}"/>
    <cellStyle name="20% - Accent3 96 3" xfId="2888" xr:uid="{00000000-0005-0000-0000-0000430B0000}"/>
    <cellStyle name="20% - Accent3 96 4" xfId="2889" xr:uid="{00000000-0005-0000-0000-0000440B0000}"/>
    <cellStyle name="20% - Accent3 96_Working Capital Current" xfId="10602" xr:uid="{00000000-0005-0000-0000-0000450B0000}"/>
    <cellStyle name="20% - Accent3 97" xfId="2890" xr:uid="{00000000-0005-0000-0000-0000460B0000}"/>
    <cellStyle name="20% - Accent3 97 2" xfId="2891" xr:uid="{00000000-0005-0000-0000-0000470B0000}"/>
    <cellStyle name="20% - Accent3 97 2 2" xfId="2892" xr:uid="{00000000-0005-0000-0000-0000480B0000}"/>
    <cellStyle name="20% - Accent3 97 2_Working Capital Current" xfId="10603" xr:uid="{00000000-0005-0000-0000-0000490B0000}"/>
    <cellStyle name="20% - Accent3 97 3" xfId="2893" xr:uid="{00000000-0005-0000-0000-00004A0B0000}"/>
    <cellStyle name="20% - Accent3 97 4" xfId="2894" xr:uid="{00000000-0005-0000-0000-00004B0B0000}"/>
    <cellStyle name="20% - Accent3 97_Working Capital Current" xfId="10604" xr:uid="{00000000-0005-0000-0000-00004C0B0000}"/>
    <cellStyle name="20% - Accent3 98" xfId="2895" xr:uid="{00000000-0005-0000-0000-00004D0B0000}"/>
    <cellStyle name="20% - Accent3 98 2" xfId="2896" xr:uid="{00000000-0005-0000-0000-00004E0B0000}"/>
    <cellStyle name="20% - Accent3 98 2 2" xfId="2897" xr:uid="{00000000-0005-0000-0000-00004F0B0000}"/>
    <cellStyle name="20% - Accent3 98 2_Working Capital Current" xfId="10605" xr:uid="{00000000-0005-0000-0000-0000500B0000}"/>
    <cellStyle name="20% - Accent3 98 3" xfId="2898" xr:uid="{00000000-0005-0000-0000-0000510B0000}"/>
    <cellStyle name="20% - Accent3 98 4" xfId="2899" xr:uid="{00000000-0005-0000-0000-0000520B0000}"/>
    <cellStyle name="20% - Accent3 98_Working Capital Current" xfId="10606" xr:uid="{00000000-0005-0000-0000-0000530B0000}"/>
    <cellStyle name="20% - Accent3 99" xfId="2900" xr:uid="{00000000-0005-0000-0000-0000540B0000}"/>
    <cellStyle name="20% - Accent3 99 2" xfId="2901" xr:uid="{00000000-0005-0000-0000-0000550B0000}"/>
    <cellStyle name="20% - Accent3 99 2 2" xfId="2902" xr:uid="{00000000-0005-0000-0000-0000560B0000}"/>
    <cellStyle name="20% - Accent3 99 2_Working Capital Current" xfId="10607" xr:uid="{00000000-0005-0000-0000-0000570B0000}"/>
    <cellStyle name="20% - Accent3 99 3" xfId="2903" xr:uid="{00000000-0005-0000-0000-0000580B0000}"/>
    <cellStyle name="20% - Accent3 99 4" xfId="2904" xr:uid="{00000000-0005-0000-0000-0000590B0000}"/>
    <cellStyle name="20% - Accent3 99_Working Capital Current" xfId="10608" xr:uid="{00000000-0005-0000-0000-00005A0B0000}"/>
    <cellStyle name="20% - Accent4" xfId="30" builtinId="42" customBuiltin="1"/>
    <cellStyle name="20% - Accent4 10" xfId="2905" xr:uid="{00000000-0005-0000-0000-00005B0B0000}"/>
    <cellStyle name="20% - Accent4 10 2" xfId="2906" xr:uid="{00000000-0005-0000-0000-00005C0B0000}"/>
    <cellStyle name="20% - Accent4 10 2 2" xfId="2907" xr:uid="{00000000-0005-0000-0000-00005D0B0000}"/>
    <cellStyle name="20% - Accent4 10 2 2 2" xfId="2908" xr:uid="{00000000-0005-0000-0000-00005E0B0000}"/>
    <cellStyle name="20% - Accent4 10 2 2_Working Capital Current" xfId="10609" xr:uid="{00000000-0005-0000-0000-00005F0B0000}"/>
    <cellStyle name="20% - Accent4 10 2 3" xfId="2909" xr:uid="{00000000-0005-0000-0000-0000600B0000}"/>
    <cellStyle name="20% - Accent4 10 2 4" xfId="2910" xr:uid="{00000000-0005-0000-0000-0000610B0000}"/>
    <cellStyle name="20% - Accent4 10 2_Working Capital Current" xfId="10610" xr:uid="{00000000-0005-0000-0000-0000620B0000}"/>
    <cellStyle name="20% - Accent4 10 3" xfId="2911" xr:uid="{00000000-0005-0000-0000-0000630B0000}"/>
    <cellStyle name="20% - Accent4 10 3 2" xfId="2912" xr:uid="{00000000-0005-0000-0000-0000640B0000}"/>
    <cellStyle name="20% - Accent4 10 3_Working Capital Current" xfId="10611" xr:uid="{00000000-0005-0000-0000-0000650B0000}"/>
    <cellStyle name="20% - Accent4 10 4" xfId="2913" xr:uid="{00000000-0005-0000-0000-0000660B0000}"/>
    <cellStyle name="20% - Accent4 10 5" xfId="2914" xr:uid="{00000000-0005-0000-0000-0000670B0000}"/>
    <cellStyle name="20% - Accent4 10_Not_for_upload_before_M4_correc" xfId="10612" xr:uid="{00000000-0005-0000-0000-0000680B0000}"/>
    <cellStyle name="20% - Accent4 100" xfId="2915" xr:uid="{00000000-0005-0000-0000-0000690B0000}"/>
    <cellStyle name="20% - Accent4 100 2" xfId="2916" xr:uid="{00000000-0005-0000-0000-00006A0B0000}"/>
    <cellStyle name="20% - Accent4 100 2 2" xfId="2917" xr:uid="{00000000-0005-0000-0000-00006B0B0000}"/>
    <cellStyle name="20% - Accent4 100 2_Working Capital Current" xfId="10613" xr:uid="{00000000-0005-0000-0000-00006C0B0000}"/>
    <cellStyle name="20% - Accent4 100 3" xfId="2918" xr:uid="{00000000-0005-0000-0000-00006D0B0000}"/>
    <cellStyle name="20% - Accent4 100 4" xfId="2919" xr:uid="{00000000-0005-0000-0000-00006E0B0000}"/>
    <cellStyle name="20% - Accent4 100_Working Capital Current" xfId="10614" xr:uid="{00000000-0005-0000-0000-00006F0B0000}"/>
    <cellStyle name="20% - Accent4 101" xfId="2920" xr:uid="{00000000-0005-0000-0000-0000700B0000}"/>
    <cellStyle name="20% - Accent4 101 2" xfId="2921" xr:uid="{00000000-0005-0000-0000-0000710B0000}"/>
    <cellStyle name="20% - Accent4 101 3" xfId="2922" xr:uid="{00000000-0005-0000-0000-0000720B0000}"/>
    <cellStyle name="20% - Accent4 101_Working Capital Current" xfId="10615" xr:uid="{00000000-0005-0000-0000-0000730B0000}"/>
    <cellStyle name="20% - Accent4 102" xfId="2923" xr:uid="{00000000-0005-0000-0000-0000740B0000}"/>
    <cellStyle name="20% - Accent4 102 2" xfId="2924" xr:uid="{00000000-0005-0000-0000-0000750B0000}"/>
    <cellStyle name="20% - Accent4 102 3" xfId="2925" xr:uid="{00000000-0005-0000-0000-0000760B0000}"/>
    <cellStyle name="20% - Accent4 102_Working Capital Current" xfId="10616" xr:uid="{00000000-0005-0000-0000-0000770B0000}"/>
    <cellStyle name="20% - Accent4 103" xfId="2926" xr:uid="{00000000-0005-0000-0000-0000780B0000}"/>
    <cellStyle name="20% - Accent4 104" xfId="2927" xr:uid="{00000000-0005-0000-0000-0000790B0000}"/>
    <cellStyle name="20% - Accent4 105" xfId="10617" xr:uid="{00000000-0005-0000-0000-00007A0B0000}"/>
    <cellStyle name="20% - Accent4 11" xfId="2928" xr:uid="{00000000-0005-0000-0000-00007B0B0000}"/>
    <cellStyle name="20% - Accent4 11 2" xfId="2929" xr:uid="{00000000-0005-0000-0000-00007C0B0000}"/>
    <cellStyle name="20% - Accent4 11 2 2" xfId="2930" xr:uid="{00000000-0005-0000-0000-00007D0B0000}"/>
    <cellStyle name="20% - Accent4 11 2 2 2" xfId="2931" xr:uid="{00000000-0005-0000-0000-00007E0B0000}"/>
    <cellStyle name="20% - Accent4 11 2 2_Working Capital Current" xfId="10618" xr:uid="{00000000-0005-0000-0000-00007F0B0000}"/>
    <cellStyle name="20% - Accent4 11 2 3" xfId="2932" xr:uid="{00000000-0005-0000-0000-0000800B0000}"/>
    <cellStyle name="20% - Accent4 11 2 4" xfId="2933" xr:uid="{00000000-0005-0000-0000-0000810B0000}"/>
    <cellStyle name="20% - Accent4 11 2_Working Capital Current" xfId="10619" xr:uid="{00000000-0005-0000-0000-0000820B0000}"/>
    <cellStyle name="20% - Accent4 11 3" xfId="2934" xr:uid="{00000000-0005-0000-0000-0000830B0000}"/>
    <cellStyle name="20% - Accent4 11 3 2" xfId="2935" xr:uid="{00000000-0005-0000-0000-0000840B0000}"/>
    <cellStyle name="20% - Accent4 11 3_Working Capital Current" xfId="10620" xr:uid="{00000000-0005-0000-0000-0000850B0000}"/>
    <cellStyle name="20% - Accent4 11 4" xfId="2936" xr:uid="{00000000-0005-0000-0000-0000860B0000}"/>
    <cellStyle name="20% - Accent4 11 5" xfId="2937" xr:uid="{00000000-0005-0000-0000-0000870B0000}"/>
    <cellStyle name="20% - Accent4 11_Not_for_upload_before_M4_correc" xfId="10621" xr:uid="{00000000-0005-0000-0000-0000880B0000}"/>
    <cellStyle name="20% - Accent4 12" xfId="2938" xr:uid="{00000000-0005-0000-0000-0000890B0000}"/>
    <cellStyle name="20% - Accent4 12 2" xfId="2939" xr:uid="{00000000-0005-0000-0000-00008A0B0000}"/>
    <cellStyle name="20% - Accent4 12 2 2" xfId="2940" xr:uid="{00000000-0005-0000-0000-00008B0B0000}"/>
    <cellStyle name="20% - Accent4 12 2 2 2" xfId="2941" xr:uid="{00000000-0005-0000-0000-00008C0B0000}"/>
    <cellStyle name="20% - Accent4 12 2 2_Working Capital Current" xfId="10622" xr:uid="{00000000-0005-0000-0000-00008D0B0000}"/>
    <cellStyle name="20% - Accent4 12 2 3" xfId="2942" xr:uid="{00000000-0005-0000-0000-00008E0B0000}"/>
    <cellStyle name="20% - Accent4 12 2 4" xfId="2943" xr:uid="{00000000-0005-0000-0000-00008F0B0000}"/>
    <cellStyle name="20% - Accent4 12 2_Working Capital Current" xfId="10623" xr:uid="{00000000-0005-0000-0000-0000900B0000}"/>
    <cellStyle name="20% - Accent4 12 3" xfId="2944" xr:uid="{00000000-0005-0000-0000-0000910B0000}"/>
    <cellStyle name="20% - Accent4 12 3 2" xfId="2945" xr:uid="{00000000-0005-0000-0000-0000920B0000}"/>
    <cellStyle name="20% - Accent4 12 3_Working Capital Current" xfId="10624" xr:uid="{00000000-0005-0000-0000-0000930B0000}"/>
    <cellStyle name="20% - Accent4 12 4" xfId="2946" xr:uid="{00000000-0005-0000-0000-0000940B0000}"/>
    <cellStyle name="20% - Accent4 12 5" xfId="2947" xr:uid="{00000000-0005-0000-0000-0000950B0000}"/>
    <cellStyle name="20% - Accent4 12_Not_for_upload_before_M4_correc" xfId="10625" xr:uid="{00000000-0005-0000-0000-0000960B0000}"/>
    <cellStyle name="20% - Accent4 13" xfId="2948" xr:uid="{00000000-0005-0000-0000-0000970B0000}"/>
    <cellStyle name="20% - Accent4 13 2" xfId="2949" xr:uid="{00000000-0005-0000-0000-0000980B0000}"/>
    <cellStyle name="20% - Accent4 13 2 2" xfId="2950" xr:uid="{00000000-0005-0000-0000-0000990B0000}"/>
    <cellStyle name="20% - Accent4 13 2 2 2" xfId="2951" xr:uid="{00000000-0005-0000-0000-00009A0B0000}"/>
    <cellStyle name="20% - Accent4 13 2 2_Working Capital Current" xfId="10626" xr:uid="{00000000-0005-0000-0000-00009B0B0000}"/>
    <cellStyle name="20% - Accent4 13 2 3" xfId="2952" xr:uid="{00000000-0005-0000-0000-00009C0B0000}"/>
    <cellStyle name="20% - Accent4 13 2 4" xfId="2953" xr:uid="{00000000-0005-0000-0000-00009D0B0000}"/>
    <cellStyle name="20% - Accent4 13 2_Working Capital Current" xfId="10627" xr:uid="{00000000-0005-0000-0000-00009E0B0000}"/>
    <cellStyle name="20% - Accent4 13 3" xfId="2954" xr:uid="{00000000-0005-0000-0000-00009F0B0000}"/>
    <cellStyle name="20% - Accent4 13 3 2" xfId="2955" xr:uid="{00000000-0005-0000-0000-0000A00B0000}"/>
    <cellStyle name="20% - Accent4 13 3_Working Capital Current" xfId="10628" xr:uid="{00000000-0005-0000-0000-0000A10B0000}"/>
    <cellStyle name="20% - Accent4 13 4" xfId="2956" xr:uid="{00000000-0005-0000-0000-0000A20B0000}"/>
    <cellStyle name="20% - Accent4 13 5" xfId="2957" xr:uid="{00000000-0005-0000-0000-0000A30B0000}"/>
    <cellStyle name="20% - Accent4 13_Not_for_upload_before_M4_correc" xfId="10629" xr:uid="{00000000-0005-0000-0000-0000A40B0000}"/>
    <cellStyle name="20% - Accent4 14" xfId="2958" xr:uid="{00000000-0005-0000-0000-0000A50B0000}"/>
    <cellStyle name="20% - Accent4 14 2" xfId="2959" xr:uid="{00000000-0005-0000-0000-0000A60B0000}"/>
    <cellStyle name="20% - Accent4 14 2 2" xfId="2960" xr:uid="{00000000-0005-0000-0000-0000A70B0000}"/>
    <cellStyle name="20% - Accent4 14 2 2 2" xfId="2961" xr:uid="{00000000-0005-0000-0000-0000A80B0000}"/>
    <cellStyle name="20% - Accent4 14 2 2_Working Capital Current" xfId="10630" xr:uid="{00000000-0005-0000-0000-0000A90B0000}"/>
    <cellStyle name="20% - Accent4 14 2 3" xfId="2962" xr:uid="{00000000-0005-0000-0000-0000AA0B0000}"/>
    <cellStyle name="20% - Accent4 14 2 4" xfId="2963" xr:uid="{00000000-0005-0000-0000-0000AB0B0000}"/>
    <cellStyle name="20% - Accent4 14 2_Working Capital Current" xfId="10631" xr:uid="{00000000-0005-0000-0000-0000AC0B0000}"/>
    <cellStyle name="20% - Accent4 14 3" xfId="2964" xr:uid="{00000000-0005-0000-0000-0000AD0B0000}"/>
    <cellStyle name="20% - Accent4 14 3 2" xfId="2965" xr:uid="{00000000-0005-0000-0000-0000AE0B0000}"/>
    <cellStyle name="20% - Accent4 14 3_Working Capital Current" xfId="10632" xr:uid="{00000000-0005-0000-0000-0000AF0B0000}"/>
    <cellStyle name="20% - Accent4 14 4" xfId="2966" xr:uid="{00000000-0005-0000-0000-0000B00B0000}"/>
    <cellStyle name="20% - Accent4 14 5" xfId="2967" xr:uid="{00000000-0005-0000-0000-0000B10B0000}"/>
    <cellStyle name="20% - Accent4 14_Not_for_upload_before_M4_correc" xfId="10633" xr:uid="{00000000-0005-0000-0000-0000B20B0000}"/>
    <cellStyle name="20% - Accent4 15" xfId="2968" xr:uid="{00000000-0005-0000-0000-0000B30B0000}"/>
    <cellStyle name="20% - Accent4 15 2" xfId="2969" xr:uid="{00000000-0005-0000-0000-0000B40B0000}"/>
    <cellStyle name="20% - Accent4 15 2 2" xfId="2970" xr:uid="{00000000-0005-0000-0000-0000B50B0000}"/>
    <cellStyle name="20% - Accent4 15 2 2 2" xfId="2971" xr:uid="{00000000-0005-0000-0000-0000B60B0000}"/>
    <cellStyle name="20% - Accent4 15 2 2_Working Capital Current" xfId="10634" xr:uid="{00000000-0005-0000-0000-0000B70B0000}"/>
    <cellStyle name="20% - Accent4 15 2 3" xfId="2972" xr:uid="{00000000-0005-0000-0000-0000B80B0000}"/>
    <cellStyle name="20% - Accent4 15 2 4" xfId="2973" xr:uid="{00000000-0005-0000-0000-0000B90B0000}"/>
    <cellStyle name="20% - Accent4 15 2_Working Capital Current" xfId="10635" xr:uid="{00000000-0005-0000-0000-0000BA0B0000}"/>
    <cellStyle name="20% - Accent4 15 3" xfId="2974" xr:uid="{00000000-0005-0000-0000-0000BB0B0000}"/>
    <cellStyle name="20% - Accent4 15 3 2" xfId="2975" xr:uid="{00000000-0005-0000-0000-0000BC0B0000}"/>
    <cellStyle name="20% - Accent4 15 3_Working Capital Current" xfId="10636" xr:uid="{00000000-0005-0000-0000-0000BD0B0000}"/>
    <cellStyle name="20% - Accent4 15 4" xfId="2976" xr:uid="{00000000-0005-0000-0000-0000BE0B0000}"/>
    <cellStyle name="20% - Accent4 15 5" xfId="2977" xr:uid="{00000000-0005-0000-0000-0000BF0B0000}"/>
    <cellStyle name="20% - Accent4 15_Not_for_upload_before_M4_correc" xfId="10637" xr:uid="{00000000-0005-0000-0000-0000C00B0000}"/>
    <cellStyle name="20% - Accent4 16" xfId="2978" xr:uid="{00000000-0005-0000-0000-0000C10B0000}"/>
    <cellStyle name="20% - Accent4 16 2" xfId="2979" xr:uid="{00000000-0005-0000-0000-0000C20B0000}"/>
    <cellStyle name="20% - Accent4 16 2 2" xfId="2980" xr:uid="{00000000-0005-0000-0000-0000C30B0000}"/>
    <cellStyle name="20% - Accent4 16 2 2 2" xfId="2981" xr:uid="{00000000-0005-0000-0000-0000C40B0000}"/>
    <cellStyle name="20% - Accent4 16 2 2_Working Capital Current" xfId="10638" xr:uid="{00000000-0005-0000-0000-0000C50B0000}"/>
    <cellStyle name="20% - Accent4 16 2 3" xfId="2982" xr:uid="{00000000-0005-0000-0000-0000C60B0000}"/>
    <cellStyle name="20% - Accent4 16 2 4" xfId="2983" xr:uid="{00000000-0005-0000-0000-0000C70B0000}"/>
    <cellStyle name="20% - Accent4 16 2_Working Capital Current" xfId="10639" xr:uid="{00000000-0005-0000-0000-0000C80B0000}"/>
    <cellStyle name="20% - Accent4 16 3" xfId="2984" xr:uid="{00000000-0005-0000-0000-0000C90B0000}"/>
    <cellStyle name="20% - Accent4 16 3 2" xfId="2985" xr:uid="{00000000-0005-0000-0000-0000CA0B0000}"/>
    <cellStyle name="20% - Accent4 16 3_Working Capital Current" xfId="10640" xr:uid="{00000000-0005-0000-0000-0000CB0B0000}"/>
    <cellStyle name="20% - Accent4 16 4" xfId="2986" xr:uid="{00000000-0005-0000-0000-0000CC0B0000}"/>
    <cellStyle name="20% - Accent4 16 5" xfId="2987" xr:uid="{00000000-0005-0000-0000-0000CD0B0000}"/>
    <cellStyle name="20% - Accent4 16_Not_for_upload_before_M4_correc" xfId="10641" xr:uid="{00000000-0005-0000-0000-0000CE0B0000}"/>
    <cellStyle name="20% - Accent4 17" xfId="2988" xr:uid="{00000000-0005-0000-0000-0000CF0B0000}"/>
    <cellStyle name="20% - Accent4 17 2" xfId="2989" xr:uid="{00000000-0005-0000-0000-0000D00B0000}"/>
    <cellStyle name="20% - Accent4 17 2 2" xfId="2990" xr:uid="{00000000-0005-0000-0000-0000D10B0000}"/>
    <cellStyle name="20% - Accent4 17 2 2 2" xfId="2991" xr:uid="{00000000-0005-0000-0000-0000D20B0000}"/>
    <cellStyle name="20% - Accent4 17 2 2_Working Capital Current" xfId="10642" xr:uid="{00000000-0005-0000-0000-0000D30B0000}"/>
    <cellStyle name="20% - Accent4 17 2 3" xfId="2992" xr:uid="{00000000-0005-0000-0000-0000D40B0000}"/>
    <cellStyle name="20% - Accent4 17 2 4" xfId="2993" xr:uid="{00000000-0005-0000-0000-0000D50B0000}"/>
    <cellStyle name="20% - Accent4 17 2_Working Capital Current" xfId="10643" xr:uid="{00000000-0005-0000-0000-0000D60B0000}"/>
    <cellStyle name="20% - Accent4 17 3" xfId="2994" xr:uid="{00000000-0005-0000-0000-0000D70B0000}"/>
    <cellStyle name="20% - Accent4 17 3 2" xfId="2995" xr:uid="{00000000-0005-0000-0000-0000D80B0000}"/>
    <cellStyle name="20% - Accent4 17 3_Working Capital Current" xfId="10644" xr:uid="{00000000-0005-0000-0000-0000D90B0000}"/>
    <cellStyle name="20% - Accent4 17 4" xfId="2996" xr:uid="{00000000-0005-0000-0000-0000DA0B0000}"/>
    <cellStyle name="20% - Accent4 17 5" xfId="2997" xr:uid="{00000000-0005-0000-0000-0000DB0B0000}"/>
    <cellStyle name="20% - Accent4 17_Not_for_upload_before_M4_correc" xfId="10645" xr:uid="{00000000-0005-0000-0000-0000DC0B0000}"/>
    <cellStyle name="20% - Accent4 18" xfId="2998" xr:uid="{00000000-0005-0000-0000-0000DD0B0000}"/>
    <cellStyle name="20% - Accent4 18 2" xfId="2999" xr:uid="{00000000-0005-0000-0000-0000DE0B0000}"/>
    <cellStyle name="20% - Accent4 18 2 2" xfId="3000" xr:uid="{00000000-0005-0000-0000-0000DF0B0000}"/>
    <cellStyle name="20% - Accent4 18 2 2 2" xfId="3001" xr:uid="{00000000-0005-0000-0000-0000E00B0000}"/>
    <cellStyle name="20% - Accent4 18 2 2_Working Capital Current" xfId="10646" xr:uid="{00000000-0005-0000-0000-0000E10B0000}"/>
    <cellStyle name="20% - Accent4 18 2 3" xfId="3002" xr:uid="{00000000-0005-0000-0000-0000E20B0000}"/>
    <cellStyle name="20% - Accent4 18 2 4" xfId="3003" xr:uid="{00000000-0005-0000-0000-0000E30B0000}"/>
    <cellStyle name="20% - Accent4 18 2_Working Capital Current" xfId="10647" xr:uid="{00000000-0005-0000-0000-0000E40B0000}"/>
    <cellStyle name="20% - Accent4 18 3" xfId="3004" xr:uid="{00000000-0005-0000-0000-0000E50B0000}"/>
    <cellStyle name="20% - Accent4 18 3 2" xfId="3005" xr:uid="{00000000-0005-0000-0000-0000E60B0000}"/>
    <cellStyle name="20% - Accent4 18 3_Working Capital Current" xfId="10648" xr:uid="{00000000-0005-0000-0000-0000E70B0000}"/>
    <cellStyle name="20% - Accent4 18 4" xfId="3006" xr:uid="{00000000-0005-0000-0000-0000E80B0000}"/>
    <cellStyle name="20% - Accent4 18 5" xfId="3007" xr:uid="{00000000-0005-0000-0000-0000E90B0000}"/>
    <cellStyle name="20% - Accent4 18_Not_for_upload_before_M4_correc" xfId="10649" xr:uid="{00000000-0005-0000-0000-0000EA0B0000}"/>
    <cellStyle name="20% - Accent4 19" xfId="3008" xr:uid="{00000000-0005-0000-0000-0000EB0B0000}"/>
    <cellStyle name="20% - Accent4 19 2" xfId="3009" xr:uid="{00000000-0005-0000-0000-0000EC0B0000}"/>
    <cellStyle name="20% - Accent4 19 2 2" xfId="3010" xr:uid="{00000000-0005-0000-0000-0000ED0B0000}"/>
    <cellStyle name="20% - Accent4 19 2 2 2" xfId="3011" xr:uid="{00000000-0005-0000-0000-0000EE0B0000}"/>
    <cellStyle name="20% - Accent4 19 2 2_Working Capital Current" xfId="10650" xr:uid="{00000000-0005-0000-0000-0000EF0B0000}"/>
    <cellStyle name="20% - Accent4 19 2 3" xfId="3012" xr:uid="{00000000-0005-0000-0000-0000F00B0000}"/>
    <cellStyle name="20% - Accent4 19 2 4" xfId="3013" xr:uid="{00000000-0005-0000-0000-0000F10B0000}"/>
    <cellStyle name="20% - Accent4 19 2_Working Capital Current" xfId="10651" xr:uid="{00000000-0005-0000-0000-0000F20B0000}"/>
    <cellStyle name="20% - Accent4 19 3" xfId="3014" xr:uid="{00000000-0005-0000-0000-0000F30B0000}"/>
    <cellStyle name="20% - Accent4 19 3 2" xfId="3015" xr:uid="{00000000-0005-0000-0000-0000F40B0000}"/>
    <cellStyle name="20% - Accent4 19 3_Working Capital Current" xfId="10652" xr:uid="{00000000-0005-0000-0000-0000F50B0000}"/>
    <cellStyle name="20% - Accent4 19 4" xfId="3016" xr:uid="{00000000-0005-0000-0000-0000F60B0000}"/>
    <cellStyle name="20% - Accent4 19 5" xfId="3017" xr:uid="{00000000-0005-0000-0000-0000F70B0000}"/>
    <cellStyle name="20% - Accent4 19_Not_for_upload_before_M4_correc" xfId="10653" xr:uid="{00000000-0005-0000-0000-0000F80B0000}"/>
    <cellStyle name="20% - Accent4 2" xfId="63" xr:uid="{00000000-0005-0000-0000-00001C000000}"/>
    <cellStyle name="20% - Accent4 2 10" xfId="3018" xr:uid="{00000000-0005-0000-0000-0000F90B0000}"/>
    <cellStyle name="20% - Accent4 2 2" xfId="64" xr:uid="{00000000-0005-0000-0000-00001D000000}"/>
    <cellStyle name="20% - Accent4 2 2 2" xfId="3020" xr:uid="{00000000-0005-0000-0000-0000FB0B0000}"/>
    <cellStyle name="20% - Accent4 2 2 2 2" xfId="3021" xr:uid="{00000000-0005-0000-0000-0000FC0B0000}"/>
    <cellStyle name="20% - Accent4 2 2 2 2 2" xfId="3022" xr:uid="{00000000-0005-0000-0000-0000FD0B0000}"/>
    <cellStyle name="20% - Accent4 2 2 2 2_Working Capital Current" xfId="10654" xr:uid="{00000000-0005-0000-0000-0000FE0B0000}"/>
    <cellStyle name="20% - Accent4 2 2 2 3" xfId="3023" xr:uid="{00000000-0005-0000-0000-0000FF0B0000}"/>
    <cellStyle name="20% - Accent4 2 2 2 4" xfId="3024" xr:uid="{00000000-0005-0000-0000-0000000C0000}"/>
    <cellStyle name="20% - Accent4 2 2 2_Working Capital Current" xfId="10655" xr:uid="{00000000-0005-0000-0000-0000010C0000}"/>
    <cellStyle name="20% - Accent4 2 2 3" xfId="3025" xr:uid="{00000000-0005-0000-0000-0000020C0000}"/>
    <cellStyle name="20% - Accent4 2 2 3 2" xfId="3026" xr:uid="{00000000-0005-0000-0000-0000030C0000}"/>
    <cellStyle name="20% - Accent4 2 2 3_Working Capital Current" xfId="10656" xr:uid="{00000000-0005-0000-0000-0000040C0000}"/>
    <cellStyle name="20% - Accent4 2 2 4" xfId="3027" xr:uid="{00000000-0005-0000-0000-0000050C0000}"/>
    <cellStyle name="20% - Accent4 2 2 5" xfId="3028" xr:uid="{00000000-0005-0000-0000-0000060C0000}"/>
    <cellStyle name="20% - Accent4 2 2 6" xfId="3019" xr:uid="{00000000-0005-0000-0000-0000FA0B0000}"/>
    <cellStyle name="20% - Accent4 2 2_Not_for_upload_before_M4_correc" xfId="10657" xr:uid="{00000000-0005-0000-0000-0000070C0000}"/>
    <cellStyle name="20% - Accent4 2 3" xfId="65" xr:uid="{00000000-0005-0000-0000-00001E000000}"/>
    <cellStyle name="20% - Accent4 2 3 2" xfId="66" xr:uid="{00000000-0005-0000-0000-00001F000000}"/>
    <cellStyle name="20% - Accent4 2 3 2 2" xfId="3031" xr:uid="{00000000-0005-0000-0000-00000A0C0000}"/>
    <cellStyle name="20% - Accent4 2 3 2 2 2" xfId="3032" xr:uid="{00000000-0005-0000-0000-00000B0C0000}"/>
    <cellStyle name="20% - Accent4 2 3 2 2_Working Capital Current" xfId="10658" xr:uid="{00000000-0005-0000-0000-00000C0C0000}"/>
    <cellStyle name="20% - Accent4 2 3 2 3" xfId="3033" xr:uid="{00000000-0005-0000-0000-00000D0C0000}"/>
    <cellStyle name="20% - Accent4 2 3 2 4" xfId="3034" xr:uid="{00000000-0005-0000-0000-00000E0C0000}"/>
    <cellStyle name="20% - Accent4 2 3 2 5" xfId="3030" xr:uid="{00000000-0005-0000-0000-0000090C0000}"/>
    <cellStyle name="20% - Accent4 2 3 2_Working Capital Current" xfId="10659" xr:uid="{00000000-0005-0000-0000-00000F0C0000}"/>
    <cellStyle name="20% - Accent4 2 3 3" xfId="67" xr:uid="{00000000-0005-0000-0000-000020000000}"/>
    <cellStyle name="20% - Accent4 2 3 3 2" xfId="3036" xr:uid="{00000000-0005-0000-0000-0000110C0000}"/>
    <cellStyle name="20% - Accent4 2 3 3 3" xfId="3035" xr:uid="{00000000-0005-0000-0000-0000100C0000}"/>
    <cellStyle name="20% - Accent4 2 3 3_Working Capital Current" xfId="10660" xr:uid="{00000000-0005-0000-0000-0000120C0000}"/>
    <cellStyle name="20% - Accent4 2 3 4" xfId="68" xr:uid="{00000000-0005-0000-0000-000021000000}"/>
    <cellStyle name="20% - Accent4 2 3 4 2" xfId="3037" xr:uid="{00000000-0005-0000-0000-0000130C0000}"/>
    <cellStyle name="20% - Accent4 2 3 5" xfId="3038" xr:uid="{00000000-0005-0000-0000-0000140C0000}"/>
    <cellStyle name="20% - Accent4 2 3 6" xfId="3029" xr:uid="{00000000-0005-0000-0000-0000080C0000}"/>
    <cellStyle name="20% - Accent4 2 3_Not_for_upload_before_M4_correc" xfId="10661" xr:uid="{00000000-0005-0000-0000-0000150C0000}"/>
    <cellStyle name="20% - Accent4 2 4" xfId="3039" xr:uid="{00000000-0005-0000-0000-0000160C0000}"/>
    <cellStyle name="20% - Accent4 2 4 2" xfId="3040" xr:uid="{00000000-0005-0000-0000-0000170C0000}"/>
    <cellStyle name="20% - Accent4 2 4 2 2" xfId="3041" xr:uid="{00000000-0005-0000-0000-0000180C0000}"/>
    <cellStyle name="20% - Accent4 2 4 2 2 2" xfId="3042" xr:uid="{00000000-0005-0000-0000-0000190C0000}"/>
    <cellStyle name="20% - Accent4 2 4 2 2_Working Capital Current" xfId="10662" xr:uid="{00000000-0005-0000-0000-00001A0C0000}"/>
    <cellStyle name="20% - Accent4 2 4 2 3" xfId="3043" xr:uid="{00000000-0005-0000-0000-00001B0C0000}"/>
    <cellStyle name="20% - Accent4 2 4 2 4" xfId="3044" xr:uid="{00000000-0005-0000-0000-00001C0C0000}"/>
    <cellStyle name="20% - Accent4 2 4 2_Working Capital Current" xfId="10663" xr:uid="{00000000-0005-0000-0000-00001D0C0000}"/>
    <cellStyle name="20% - Accent4 2 4 3" xfId="3045" xr:uid="{00000000-0005-0000-0000-00001E0C0000}"/>
    <cellStyle name="20% - Accent4 2 4 3 2" xfId="3046" xr:uid="{00000000-0005-0000-0000-00001F0C0000}"/>
    <cellStyle name="20% - Accent4 2 4 3_Working Capital Current" xfId="10664" xr:uid="{00000000-0005-0000-0000-0000200C0000}"/>
    <cellStyle name="20% - Accent4 2 4 4" xfId="3047" xr:uid="{00000000-0005-0000-0000-0000210C0000}"/>
    <cellStyle name="20% - Accent4 2 4 5" xfId="3048" xr:uid="{00000000-0005-0000-0000-0000220C0000}"/>
    <cellStyle name="20% - Accent4 2 4_Not_for_upload_before_M4_correc" xfId="10665" xr:uid="{00000000-0005-0000-0000-0000230C0000}"/>
    <cellStyle name="20% - Accent4 2 5" xfId="3049" xr:uid="{00000000-0005-0000-0000-0000240C0000}"/>
    <cellStyle name="20% - Accent4 2 5 2" xfId="3050" xr:uid="{00000000-0005-0000-0000-0000250C0000}"/>
    <cellStyle name="20% - Accent4 2 5 2 2" xfId="3051" xr:uid="{00000000-0005-0000-0000-0000260C0000}"/>
    <cellStyle name="20% - Accent4 2 5 2_Working Capital Current" xfId="10666" xr:uid="{00000000-0005-0000-0000-0000270C0000}"/>
    <cellStyle name="20% - Accent4 2 5 3" xfId="3052" xr:uid="{00000000-0005-0000-0000-0000280C0000}"/>
    <cellStyle name="20% - Accent4 2 6" xfId="3053" xr:uid="{00000000-0005-0000-0000-0000290C0000}"/>
    <cellStyle name="20% - Accent4 2 6 2" xfId="3054" xr:uid="{00000000-0005-0000-0000-00002A0C0000}"/>
    <cellStyle name="20% - Accent4 2 6_Working Capital Current" xfId="10667" xr:uid="{00000000-0005-0000-0000-00002B0C0000}"/>
    <cellStyle name="20% - Accent4 2 7" xfId="3055" xr:uid="{00000000-0005-0000-0000-00002C0C0000}"/>
    <cellStyle name="20% - Accent4 2 7 2" xfId="3056" xr:uid="{00000000-0005-0000-0000-00002D0C0000}"/>
    <cellStyle name="20% - Accent4 2 7_Working Capital Current" xfId="10668" xr:uid="{00000000-0005-0000-0000-00002E0C0000}"/>
    <cellStyle name="20% - Accent4 2 8" xfId="3057" xr:uid="{00000000-0005-0000-0000-00002F0C0000}"/>
    <cellStyle name="20% - Accent4 2 9" xfId="3058" xr:uid="{00000000-0005-0000-0000-0000300C0000}"/>
    <cellStyle name="20% - Accent4 2_Not_for_upload_before_M4_correc" xfId="10669" xr:uid="{00000000-0005-0000-0000-0000310C0000}"/>
    <cellStyle name="20% - Accent4 20" xfId="3059" xr:uid="{00000000-0005-0000-0000-0000320C0000}"/>
    <cellStyle name="20% - Accent4 20 2" xfId="3060" xr:uid="{00000000-0005-0000-0000-0000330C0000}"/>
    <cellStyle name="20% - Accent4 20 2 2" xfId="3061" xr:uid="{00000000-0005-0000-0000-0000340C0000}"/>
    <cellStyle name="20% - Accent4 20 2 2 2" xfId="3062" xr:uid="{00000000-0005-0000-0000-0000350C0000}"/>
    <cellStyle name="20% - Accent4 20 2 2_Working Capital Current" xfId="10670" xr:uid="{00000000-0005-0000-0000-0000360C0000}"/>
    <cellStyle name="20% - Accent4 20 2 3" xfId="3063" xr:uid="{00000000-0005-0000-0000-0000370C0000}"/>
    <cellStyle name="20% - Accent4 20 2 4" xfId="3064" xr:uid="{00000000-0005-0000-0000-0000380C0000}"/>
    <cellStyle name="20% - Accent4 20 2_Working Capital Current" xfId="10671" xr:uid="{00000000-0005-0000-0000-0000390C0000}"/>
    <cellStyle name="20% - Accent4 20 3" xfId="3065" xr:uid="{00000000-0005-0000-0000-00003A0C0000}"/>
    <cellStyle name="20% - Accent4 20 3 2" xfId="3066" xr:uid="{00000000-0005-0000-0000-00003B0C0000}"/>
    <cellStyle name="20% - Accent4 20 3_Working Capital Current" xfId="10672" xr:uid="{00000000-0005-0000-0000-00003C0C0000}"/>
    <cellStyle name="20% - Accent4 20 4" xfId="3067" xr:uid="{00000000-0005-0000-0000-00003D0C0000}"/>
    <cellStyle name="20% - Accent4 20 5" xfId="3068" xr:uid="{00000000-0005-0000-0000-00003E0C0000}"/>
    <cellStyle name="20% - Accent4 20_Not_for_upload_before_M4_correc" xfId="10673" xr:uid="{00000000-0005-0000-0000-00003F0C0000}"/>
    <cellStyle name="20% - Accent4 21" xfId="3069" xr:uid="{00000000-0005-0000-0000-0000400C0000}"/>
    <cellStyle name="20% - Accent4 21 2" xfId="3070" xr:uid="{00000000-0005-0000-0000-0000410C0000}"/>
    <cellStyle name="20% - Accent4 21 2 2" xfId="3071" xr:uid="{00000000-0005-0000-0000-0000420C0000}"/>
    <cellStyle name="20% - Accent4 21 2 2 2" xfId="3072" xr:uid="{00000000-0005-0000-0000-0000430C0000}"/>
    <cellStyle name="20% - Accent4 21 2 2_Working Capital Current" xfId="10674" xr:uid="{00000000-0005-0000-0000-0000440C0000}"/>
    <cellStyle name="20% - Accent4 21 2 3" xfId="3073" xr:uid="{00000000-0005-0000-0000-0000450C0000}"/>
    <cellStyle name="20% - Accent4 21 2 4" xfId="3074" xr:uid="{00000000-0005-0000-0000-0000460C0000}"/>
    <cellStyle name="20% - Accent4 21 2_Working Capital Current" xfId="10675" xr:uid="{00000000-0005-0000-0000-0000470C0000}"/>
    <cellStyle name="20% - Accent4 21 3" xfId="3075" xr:uid="{00000000-0005-0000-0000-0000480C0000}"/>
    <cellStyle name="20% - Accent4 21 3 2" xfId="3076" xr:uid="{00000000-0005-0000-0000-0000490C0000}"/>
    <cellStyle name="20% - Accent4 21 3_Working Capital Current" xfId="10676" xr:uid="{00000000-0005-0000-0000-00004A0C0000}"/>
    <cellStyle name="20% - Accent4 21 4" xfId="3077" xr:uid="{00000000-0005-0000-0000-00004B0C0000}"/>
    <cellStyle name="20% - Accent4 21 5" xfId="3078" xr:uid="{00000000-0005-0000-0000-00004C0C0000}"/>
    <cellStyle name="20% - Accent4 21_Not_for_upload_before_M4_correc" xfId="10677" xr:uid="{00000000-0005-0000-0000-00004D0C0000}"/>
    <cellStyle name="20% - Accent4 22" xfId="3079" xr:uid="{00000000-0005-0000-0000-00004E0C0000}"/>
    <cellStyle name="20% - Accent4 22 2" xfId="3080" xr:uid="{00000000-0005-0000-0000-00004F0C0000}"/>
    <cellStyle name="20% - Accent4 22 2 2" xfId="3081" xr:uid="{00000000-0005-0000-0000-0000500C0000}"/>
    <cellStyle name="20% - Accent4 22 2 2 2" xfId="3082" xr:uid="{00000000-0005-0000-0000-0000510C0000}"/>
    <cellStyle name="20% - Accent4 22 2 2_Working Capital Current" xfId="10678" xr:uid="{00000000-0005-0000-0000-0000520C0000}"/>
    <cellStyle name="20% - Accent4 22 2 3" xfId="3083" xr:uid="{00000000-0005-0000-0000-0000530C0000}"/>
    <cellStyle name="20% - Accent4 22 2 4" xfId="3084" xr:uid="{00000000-0005-0000-0000-0000540C0000}"/>
    <cellStyle name="20% - Accent4 22 2_Working Capital Current" xfId="10679" xr:uid="{00000000-0005-0000-0000-0000550C0000}"/>
    <cellStyle name="20% - Accent4 22 3" xfId="3085" xr:uid="{00000000-0005-0000-0000-0000560C0000}"/>
    <cellStyle name="20% - Accent4 22 3 2" xfId="3086" xr:uid="{00000000-0005-0000-0000-0000570C0000}"/>
    <cellStyle name="20% - Accent4 22 3_Working Capital Current" xfId="10680" xr:uid="{00000000-0005-0000-0000-0000580C0000}"/>
    <cellStyle name="20% - Accent4 22 4" xfId="3087" xr:uid="{00000000-0005-0000-0000-0000590C0000}"/>
    <cellStyle name="20% - Accent4 22 5" xfId="3088" xr:uid="{00000000-0005-0000-0000-00005A0C0000}"/>
    <cellStyle name="20% - Accent4 22_Not_for_upload_before_M4_correc" xfId="10681" xr:uid="{00000000-0005-0000-0000-00005B0C0000}"/>
    <cellStyle name="20% - Accent4 23" xfId="3089" xr:uid="{00000000-0005-0000-0000-00005C0C0000}"/>
    <cellStyle name="20% - Accent4 23 2" xfId="3090" xr:uid="{00000000-0005-0000-0000-00005D0C0000}"/>
    <cellStyle name="20% - Accent4 23 2 2" xfId="3091" xr:uid="{00000000-0005-0000-0000-00005E0C0000}"/>
    <cellStyle name="20% - Accent4 23 2 2 2" xfId="3092" xr:uid="{00000000-0005-0000-0000-00005F0C0000}"/>
    <cellStyle name="20% - Accent4 23 2 2_Working Capital Current" xfId="10682" xr:uid="{00000000-0005-0000-0000-0000600C0000}"/>
    <cellStyle name="20% - Accent4 23 2 3" xfId="3093" xr:uid="{00000000-0005-0000-0000-0000610C0000}"/>
    <cellStyle name="20% - Accent4 23 2 4" xfId="3094" xr:uid="{00000000-0005-0000-0000-0000620C0000}"/>
    <cellStyle name="20% - Accent4 23 2_Working Capital Current" xfId="10683" xr:uid="{00000000-0005-0000-0000-0000630C0000}"/>
    <cellStyle name="20% - Accent4 23 3" xfId="3095" xr:uid="{00000000-0005-0000-0000-0000640C0000}"/>
    <cellStyle name="20% - Accent4 23 3 2" xfId="3096" xr:uid="{00000000-0005-0000-0000-0000650C0000}"/>
    <cellStyle name="20% - Accent4 23 3_Working Capital Current" xfId="10684" xr:uid="{00000000-0005-0000-0000-0000660C0000}"/>
    <cellStyle name="20% - Accent4 23 4" xfId="3097" xr:uid="{00000000-0005-0000-0000-0000670C0000}"/>
    <cellStyle name="20% - Accent4 23 5" xfId="3098" xr:uid="{00000000-0005-0000-0000-0000680C0000}"/>
    <cellStyle name="20% - Accent4 23_Not_for_upload_before_M4_correc" xfId="10685" xr:uid="{00000000-0005-0000-0000-0000690C0000}"/>
    <cellStyle name="20% - Accent4 24" xfId="3099" xr:uid="{00000000-0005-0000-0000-00006A0C0000}"/>
    <cellStyle name="20% - Accent4 24 2" xfId="3100" xr:uid="{00000000-0005-0000-0000-00006B0C0000}"/>
    <cellStyle name="20% - Accent4 24 2 2" xfId="3101" xr:uid="{00000000-0005-0000-0000-00006C0C0000}"/>
    <cellStyle name="20% - Accent4 24 2 2 2" xfId="3102" xr:uid="{00000000-0005-0000-0000-00006D0C0000}"/>
    <cellStyle name="20% - Accent4 24 2 2_Working Capital Current" xfId="10686" xr:uid="{00000000-0005-0000-0000-00006E0C0000}"/>
    <cellStyle name="20% - Accent4 24 2 3" xfId="3103" xr:uid="{00000000-0005-0000-0000-00006F0C0000}"/>
    <cellStyle name="20% - Accent4 24 2 4" xfId="3104" xr:uid="{00000000-0005-0000-0000-0000700C0000}"/>
    <cellStyle name="20% - Accent4 24 2_Working Capital Current" xfId="10687" xr:uid="{00000000-0005-0000-0000-0000710C0000}"/>
    <cellStyle name="20% - Accent4 24 3" xfId="3105" xr:uid="{00000000-0005-0000-0000-0000720C0000}"/>
    <cellStyle name="20% - Accent4 24 3 2" xfId="3106" xr:uid="{00000000-0005-0000-0000-0000730C0000}"/>
    <cellStyle name="20% - Accent4 24 3_Working Capital Current" xfId="10688" xr:uid="{00000000-0005-0000-0000-0000740C0000}"/>
    <cellStyle name="20% - Accent4 24 4" xfId="3107" xr:uid="{00000000-0005-0000-0000-0000750C0000}"/>
    <cellStyle name="20% - Accent4 24 5" xfId="3108" xr:uid="{00000000-0005-0000-0000-0000760C0000}"/>
    <cellStyle name="20% - Accent4 24_Not_for_upload_before_M4_correc" xfId="10689" xr:uid="{00000000-0005-0000-0000-0000770C0000}"/>
    <cellStyle name="20% - Accent4 25" xfId="3109" xr:uid="{00000000-0005-0000-0000-0000780C0000}"/>
    <cellStyle name="20% - Accent4 25 2" xfId="3110" xr:uid="{00000000-0005-0000-0000-0000790C0000}"/>
    <cellStyle name="20% - Accent4 25 2 2" xfId="3111" xr:uid="{00000000-0005-0000-0000-00007A0C0000}"/>
    <cellStyle name="20% - Accent4 25 2 2 2" xfId="3112" xr:uid="{00000000-0005-0000-0000-00007B0C0000}"/>
    <cellStyle name="20% - Accent4 25 2 2_Working Capital Current" xfId="10690" xr:uid="{00000000-0005-0000-0000-00007C0C0000}"/>
    <cellStyle name="20% - Accent4 25 2 3" xfId="3113" xr:uid="{00000000-0005-0000-0000-00007D0C0000}"/>
    <cellStyle name="20% - Accent4 25 2 4" xfId="3114" xr:uid="{00000000-0005-0000-0000-00007E0C0000}"/>
    <cellStyle name="20% - Accent4 25 2_Working Capital Current" xfId="10691" xr:uid="{00000000-0005-0000-0000-00007F0C0000}"/>
    <cellStyle name="20% - Accent4 25 3" xfId="3115" xr:uid="{00000000-0005-0000-0000-0000800C0000}"/>
    <cellStyle name="20% - Accent4 25 3 2" xfId="3116" xr:uid="{00000000-0005-0000-0000-0000810C0000}"/>
    <cellStyle name="20% - Accent4 25 3_Working Capital Current" xfId="10692" xr:uid="{00000000-0005-0000-0000-0000820C0000}"/>
    <cellStyle name="20% - Accent4 25 4" xfId="3117" xr:uid="{00000000-0005-0000-0000-0000830C0000}"/>
    <cellStyle name="20% - Accent4 25 5" xfId="3118" xr:uid="{00000000-0005-0000-0000-0000840C0000}"/>
    <cellStyle name="20% - Accent4 25_Not_for_upload_before_M4_correc" xfId="10693" xr:uid="{00000000-0005-0000-0000-0000850C0000}"/>
    <cellStyle name="20% - Accent4 26" xfId="3119" xr:uid="{00000000-0005-0000-0000-0000860C0000}"/>
    <cellStyle name="20% - Accent4 26 2" xfId="3120" xr:uid="{00000000-0005-0000-0000-0000870C0000}"/>
    <cellStyle name="20% - Accent4 26 2 2" xfId="3121" xr:uid="{00000000-0005-0000-0000-0000880C0000}"/>
    <cellStyle name="20% - Accent4 26 2 3" xfId="3122" xr:uid="{00000000-0005-0000-0000-0000890C0000}"/>
    <cellStyle name="20% - Accent4 26 2_Working Capital Current" xfId="10694" xr:uid="{00000000-0005-0000-0000-00008A0C0000}"/>
    <cellStyle name="20% - Accent4 26 3" xfId="3123" xr:uid="{00000000-0005-0000-0000-00008B0C0000}"/>
    <cellStyle name="20% - Accent4 26 3 2" xfId="3124" xr:uid="{00000000-0005-0000-0000-00008C0C0000}"/>
    <cellStyle name="20% - Accent4 26 3_Working Capital Current" xfId="10695" xr:uid="{00000000-0005-0000-0000-00008D0C0000}"/>
    <cellStyle name="20% - Accent4 26 4" xfId="3125" xr:uid="{00000000-0005-0000-0000-00008E0C0000}"/>
    <cellStyle name="20% - Accent4 26 5" xfId="3126" xr:uid="{00000000-0005-0000-0000-00008F0C0000}"/>
    <cellStyle name="20% - Accent4 26_Not_for_upload_before_M4_correc" xfId="10696" xr:uid="{00000000-0005-0000-0000-0000900C0000}"/>
    <cellStyle name="20% - Accent4 27" xfId="3127" xr:uid="{00000000-0005-0000-0000-0000910C0000}"/>
    <cellStyle name="20% - Accent4 27 2" xfId="3128" xr:uid="{00000000-0005-0000-0000-0000920C0000}"/>
    <cellStyle name="20% - Accent4 27 2 2" xfId="3129" xr:uid="{00000000-0005-0000-0000-0000930C0000}"/>
    <cellStyle name="20% - Accent4 27 2 3" xfId="3130" xr:uid="{00000000-0005-0000-0000-0000940C0000}"/>
    <cellStyle name="20% - Accent4 27 2_Working Capital Current" xfId="10697" xr:uid="{00000000-0005-0000-0000-0000950C0000}"/>
    <cellStyle name="20% - Accent4 27 3" xfId="3131" xr:uid="{00000000-0005-0000-0000-0000960C0000}"/>
    <cellStyle name="20% - Accent4 27 3 2" xfId="3132" xr:uid="{00000000-0005-0000-0000-0000970C0000}"/>
    <cellStyle name="20% - Accent4 27 3_Working Capital Current" xfId="10698" xr:uid="{00000000-0005-0000-0000-0000980C0000}"/>
    <cellStyle name="20% - Accent4 27 4" xfId="3133" xr:uid="{00000000-0005-0000-0000-0000990C0000}"/>
    <cellStyle name="20% - Accent4 27 5" xfId="3134" xr:uid="{00000000-0005-0000-0000-00009A0C0000}"/>
    <cellStyle name="20% - Accent4 27_Not_for_upload_before_M4_correc" xfId="10699" xr:uid="{00000000-0005-0000-0000-00009B0C0000}"/>
    <cellStyle name="20% - Accent4 28" xfId="3135" xr:uid="{00000000-0005-0000-0000-00009C0C0000}"/>
    <cellStyle name="20% - Accent4 28 2" xfId="3136" xr:uid="{00000000-0005-0000-0000-00009D0C0000}"/>
    <cellStyle name="20% - Accent4 28 2 2" xfId="3137" xr:uid="{00000000-0005-0000-0000-00009E0C0000}"/>
    <cellStyle name="20% - Accent4 28 2 3" xfId="3138" xr:uid="{00000000-0005-0000-0000-00009F0C0000}"/>
    <cellStyle name="20% - Accent4 28 2_Working Capital Current" xfId="10700" xr:uid="{00000000-0005-0000-0000-0000A00C0000}"/>
    <cellStyle name="20% - Accent4 28 3" xfId="3139" xr:uid="{00000000-0005-0000-0000-0000A10C0000}"/>
    <cellStyle name="20% - Accent4 28 3 2" xfId="3140" xr:uid="{00000000-0005-0000-0000-0000A20C0000}"/>
    <cellStyle name="20% - Accent4 28 3_Working Capital Current" xfId="10701" xr:uid="{00000000-0005-0000-0000-0000A30C0000}"/>
    <cellStyle name="20% - Accent4 28 4" xfId="3141" xr:uid="{00000000-0005-0000-0000-0000A40C0000}"/>
    <cellStyle name="20% - Accent4 28 5" xfId="3142" xr:uid="{00000000-0005-0000-0000-0000A50C0000}"/>
    <cellStyle name="20% - Accent4 28_Not_for_upload_before_M4_correc" xfId="10702" xr:uid="{00000000-0005-0000-0000-0000A60C0000}"/>
    <cellStyle name="20% - Accent4 29" xfId="3143" xr:uid="{00000000-0005-0000-0000-0000A70C0000}"/>
    <cellStyle name="20% - Accent4 29 2" xfId="3144" xr:uid="{00000000-0005-0000-0000-0000A80C0000}"/>
    <cellStyle name="20% - Accent4 29 2 2" xfId="3145" xr:uid="{00000000-0005-0000-0000-0000A90C0000}"/>
    <cellStyle name="20% - Accent4 29 2_Working Capital Current" xfId="10703" xr:uid="{00000000-0005-0000-0000-0000AA0C0000}"/>
    <cellStyle name="20% - Accent4 29 3" xfId="3146" xr:uid="{00000000-0005-0000-0000-0000AB0C0000}"/>
    <cellStyle name="20% - Accent4 29 4" xfId="3147" xr:uid="{00000000-0005-0000-0000-0000AC0C0000}"/>
    <cellStyle name="20% - Accent4 29_Not_for_upload_before_M4_correc" xfId="10704" xr:uid="{00000000-0005-0000-0000-0000AD0C0000}"/>
    <cellStyle name="20% - Accent4 3" xfId="69" xr:uid="{00000000-0005-0000-0000-000022000000}"/>
    <cellStyle name="20% - Accent4 3 2" xfId="3149" xr:uid="{00000000-0005-0000-0000-0000AF0C0000}"/>
    <cellStyle name="20% - Accent4 3 2 2" xfId="3150" xr:uid="{00000000-0005-0000-0000-0000B00C0000}"/>
    <cellStyle name="20% - Accent4 3 2 2 2" xfId="3151" xr:uid="{00000000-0005-0000-0000-0000B10C0000}"/>
    <cellStyle name="20% - Accent4 3 2 2 2 2" xfId="3152" xr:uid="{00000000-0005-0000-0000-0000B20C0000}"/>
    <cellStyle name="20% - Accent4 3 2 2 2_Working Capital Current" xfId="10705" xr:uid="{00000000-0005-0000-0000-0000B30C0000}"/>
    <cellStyle name="20% - Accent4 3 2 2 3" xfId="3153" xr:uid="{00000000-0005-0000-0000-0000B40C0000}"/>
    <cellStyle name="20% - Accent4 3 2 2 4" xfId="3154" xr:uid="{00000000-0005-0000-0000-0000B50C0000}"/>
    <cellStyle name="20% - Accent4 3 2 2_Working Capital Current" xfId="10706" xr:uid="{00000000-0005-0000-0000-0000B60C0000}"/>
    <cellStyle name="20% - Accent4 3 2 3" xfId="3155" xr:uid="{00000000-0005-0000-0000-0000B70C0000}"/>
    <cellStyle name="20% - Accent4 3 2 3 2" xfId="3156" xr:uid="{00000000-0005-0000-0000-0000B80C0000}"/>
    <cellStyle name="20% - Accent4 3 2 3_Working Capital Current" xfId="10707" xr:uid="{00000000-0005-0000-0000-0000B90C0000}"/>
    <cellStyle name="20% - Accent4 3 2 4" xfId="3157" xr:uid="{00000000-0005-0000-0000-0000BA0C0000}"/>
    <cellStyle name="20% - Accent4 3 2 5" xfId="3158" xr:uid="{00000000-0005-0000-0000-0000BB0C0000}"/>
    <cellStyle name="20% - Accent4 3 2_Not_for_upload_before_M4_correc" xfId="10708" xr:uid="{00000000-0005-0000-0000-0000BC0C0000}"/>
    <cellStyle name="20% - Accent4 3 3" xfId="3159" xr:uid="{00000000-0005-0000-0000-0000BD0C0000}"/>
    <cellStyle name="20% - Accent4 3 3 2" xfId="3160" xr:uid="{00000000-0005-0000-0000-0000BE0C0000}"/>
    <cellStyle name="20% - Accent4 3 3 2 2" xfId="3161" xr:uid="{00000000-0005-0000-0000-0000BF0C0000}"/>
    <cellStyle name="20% - Accent4 3 3 2 2 2" xfId="3162" xr:uid="{00000000-0005-0000-0000-0000C00C0000}"/>
    <cellStyle name="20% - Accent4 3 3 2 2_Working Capital Current" xfId="10709" xr:uid="{00000000-0005-0000-0000-0000C10C0000}"/>
    <cellStyle name="20% - Accent4 3 3 2 3" xfId="3163" xr:uid="{00000000-0005-0000-0000-0000C20C0000}"/>
    <cellStyle name="20% - Accent4 3 3 2 4" xfId="3164" xr:uid="{00000000-0005-0000-0000-0000C30C0000}"/>
    <cellStyle name="20% - Accent4 3 3 2_Working Capital Current" xfId="10710" xr:uid="{00000000-0005-0000-0000-0000C40C0000}"/>
    <cellStyle name="20% - Accent4 3 3 3" xfId="3165" xr:uid="{00000000-0005-0000-0000-0000C50C0000}"/>
    <cellStyle name="20% - Accent4 3 3 3 2" xfId="3166" xr:uid="{00000000-0005-0000-0000-0000C60C0000}"/>
    <cellStyle name="20% - Accent4 3 3 3_Working Capital Current" xfId="10711" xr:uid="{00000000-0005-0000-0000-0000C70C0000}"/>
    <cellStyle name="20% - Accent4 3 3 4" xfId="3167" xr:uid="{00000000-0005-0000-0000-0000C80C0000}"/>
    <cellStyle name="20% - Accent4 3 3 5" xfId="3168" xr:uid="{00000000-0005-0000-0000-0000C90C0000}"/>
    <cellStyle name="20% - Accent4 3 3_Not_for_upload_before_M4_correc" xfId="10712" xr:uid="{00000000-0005-0000-0000-0000CA0C0000}"/>
    <cellStyle name="20% - Accent4 3 4" xfId="3169" xr:uid="{00000000-0005-0000-0000-0000CB0C0000}"/>
    <cellStyle name="20% - Accent4 3 4 2" xfId="3170" xr:uid="{00000000-0005-0000-0000-0000CC0C0000}"/>
    <cellStyle name="20% - Accent4 3 4 2 2" xfId="3171" xr:uid="{00000000-0005-0000-0000-0000CD0C0000}"/>
    <cellStyle name="20% - Accent4 3 4 2 2 2" xfId="3172" xr:uid="{00000000-0005-0000-0000-0000CE0C0000}"/>
    <cellStyle name="20% - Accent4 3 4 2 2_Working Capital Current" xfId="10713" xr:uid="{00000000-0005-0000-0000-0000CF0C0000}"/>
    <cellStyle name="20% - Accent4 3 4 2 3" xfId="3173" xr:uid="{00000000-0005-0000-0000-0000D00C0000}"/>
    <cellStyle name="20% - Accent4 3 4 2 4" xfId="3174" xr:uid="{00000000-0005-0000-0000-0000D10C0000}"/>
    <cellStyle name="20% - Accent4 3 4 2_Working Capital Current" xfId="10714" xr:uid="{00000000-0005-0000-0000-0000D20C0000}"/>
    <cellStyle name="20% - Accent4 3 4 3" xfId="3175" xr:uid="{00000000-0005-0000-0000-0000D30C0000}"/>
    <cellStyle name="20% - Accent4 3 4 3 2" xfId="3176" xr:uid="{00000000-0005-0000-0000-0000D40C0000}"/>
    <cellStyle name="20% - Accent4 3 4 3_Working Capital Current" xfId="10715" xr:uid="{00000000-0005-0000-0000-0000D50C0000}"/>
    <cellStyle name="20% - Accent4 3 4 4" xfId="3177" xr:uid="{00000000-0005-0000-0000-0000D60C0000}"/>
    <cellStyle name="20% - Accent4 3 4 5" xfId="3178" xr:uid="{00000000-0005-0000-0000-0000D70C0000}"/>
    <cellStyle name="20% - Accent4 3 4_Not_for_upload_before_M4_correc" xfId="10716" xr:uid="{00000000-0005-0000-0000-0000D80C0000}"/>
    <cellStyle name="20% - Accent4 3 5" xfId="3179" xr:uid="{00000000-0005-0000-0000-0000D90C0000}"/>
    <cellStyle name="20% - Accent4 3 5 2" xfId="3180" xr:uid="{00000000-0005-0000-0000-0000DA0C0000}"/>
    <cellStyle name="20% - Accent4 3 5 2 2" xfId="3181" xr:uid="{00000000-0005-0000-0000-0000DB0C0000}"/>
    <cellStyle name="20% - Accent4 3 5 2_Working Capital Current" xfId="10717" xr:uid="{00000000-0005-0000-0000-0000DC0C0000}"/>
    <cellStyle name="20% - Accent4 3 5 3" xfId="3182" xr:uid="{00000000-0005-0000-0000-0000DD0C0000}"/>
    <cellStyle name="20% - Accent4 3 5 4" xfId="3183" xr:uid="{00000000-0005-0000-0000-0000DE0C0000}"/>
    <cellStyle name="20% - Accent4 3 5_Working Capital Current" xfId="10718" xr:uid="{00000000-0005-0000-0000-0000DF0C0000}"/>
    <cellStyle name="20% - Accent4 3 6" xfId="3184" xr:uid="{00000000-0005-0000-0000-0000E00C0000}"/>
    <cellStyle name="20% - Accent4 3 6 2" xfId="3185" xr:uid="{00000000-0005-0000-0000-0000E10C0000}"/>
    <cellStyle name="20% - Accent4 3 6_Working Capital Current" xfId="10719" xr:uid="{00000000-0005-0000-0000-0000E20C0000}"/>
    <cellStyle name="20% - Accent4 3 7" xfId="3186" xr:uid="{00000000-0005-0000-0000-0000E30C0000}"/>
    <cellStyle name="20% - Accent4 3 8" xfId="3187" xr:uid="{00000000-0005-0000-0000-0000E40C0000}"/>
    <cellStyle name="20% - Accent4 3 9" xfId="3148" xr:uid="{00000000-0005-0000-0000-0000AE0C0000}"/>
    <cellStyle name="20% - Accent4 3_Not_for_upload_before_M4_correc" xfId="10720" xr:uid="{00000000-0005-0000-0000-0000E50C0000}"/>
    <cellStyle name="20% - Accent4 30" xfId="3188" xr:uid="{00000000-0005-0000-0000-0000E60C0000}"/>
    <cellStyle name="20% - Accent4 30 2" xfId="3189" xr:uid="{00000000-0005-0000-0000-0000E70C0000}"/>
    <cellStyle name="20% - Accent4 30 2 2" xfId="3190" xr:uid="{00000000-0005-0000-0000-0000E80C0000}"/>
    <cellStyle name="20% - Accent4 30 2_Working Capital Current" xfId="10721" xr:uid="{00000000-0005-0000-0000-0000E90C0000}"/>
    <cellStyle name="20% - Accent4 30 3" xfId="3191" xr:uid="{00000000-0005-0000-0000-0000EA0C0000}"/>
    <cellStyle name="20% - Accent4 30 4" xfId="3192" xr:uid="{00000000-0005-0000-0000-0000EB0C0000}"/>
    <cellStyle name="20% - Accent4 30_Working Capital Current" xfId="10722" xr:uid="{00000000-0005-0000-0000-0000EC0C0000}"/>
    <cellStyle name="20% - Accent4 31" xfId="3193" xr:uid="{00000000-0005-0000-0000-0000ED0C0000}"/>
    <cellStyle name="20% - Accent4 31 2" xfId="3194" xr:uid="{00000000-0005-0000-0000-0000EE0C0000}"/>
    <cellStyle name="20% - Accent4 31 2 2" xfId="3195" xr:uid="{00000000-0005-0000-0000-0000EF0C0000}"/>
    <cellStyle name="20% - Accent4 31 2_Working Capital Current" xfId="10723" xr:uid="{00000000-0005-0000-0000-0000F00C0000}"/>
    <cellStyle name="20% - Accent4 31 3" xfId="3196" xr:uid="{00000000-0005-0000-0000-0000F10C0000}"/>
    <cellStyle name="20% - Accent4 31 4" xfId="3197" xr:uid="{00000000-0005-0000-0000-0000F20C0000}"/>
    <cellStyle name="20% - Accent4 31_Working Capital Current" xfId="10724" xr:uid="{00000000-0005-0000-0000-0000F30C0000}"/>
    <cellStyle name="20% - Accent4 32" xfId="3198" xr:uid="{00000000-0005-0000-0000-0000F40C0000}"/>
    <cellStyle name="20% - Accent4 32 2" xfId="3199" xr:uid="{00000000-0005-0000-0000-0000F50C0000}"/>
    <cellStyle name="20% - Accent4 32 2 2" xfId="3200" xr:uid="{00000000-0005-0000-0000-0000F60C0000}"/>
    <cellStyle name="20% - Accent4 32 2_Working Capital Current" xfId="10725" xr:uid="{00000000-0005-0000-0000-0000F70C0000}"/>
    <cellStyle name="20% - Accent4 32 3" xfId="3201" xr:uid="{00000000-0005-0000-0000-0000F80C0000}"/>
    <cellStyle name="20% - Accent4 32 4" xfId="3202" xr:uid="{00000000-0005-0000-0000-0000F90C0000}"/>
    <cellStyle name="20% - Accent4 32_Working Capital Current" xfId="10726" xr:uid="{00000000-0005-0000-0000-0000FA0C0000}"/>
    <cellStyle name="20% - Accent4 33" xfId="3203" xr:uid="{00000000-0005-0000-0000-0000FB0C0000}"/>
    <cellStyle name="20% - Accent4 33 2" xfId="3204" xr:uid="{00000000-0005-0000-0000-0000FC0C0000}"/>
    <cellStyle name="20% - Accent4 33 2 2" xfId="3205" xr:uid="{00000000-0005-0000-0000-0000FD0C0000}"/>
    <cellStyle name="20% - Accent4 33 2_Working Capital Current" xfId="10727" xr:uid="{00000000-0005-0000-0000-0000FE0C0000}"/>
    <cellStyle name="20% - Accent4 33 3" xfId="3206" xr:uid="{00000000-0005-0000-0000-0000FF0C0000}"/>
    <cellStyle name="20% - Accent4 33 4" xfId="3207" xr:uid="{00000000-0005-0000-0000-0000000D0000}"/>
    <cellStyle name="20% - Accent4 33_Working Capital Current" xfId="10728" xr:uid="{00000000-0005-0000-0000-0000010D0000}"/>
    <cellStyle name="20% - Accent4 34" xfId="3208" xr:uid="{00000000-0005-0000-0000-0000020D0000}"/>
    <cellStyle name="20% - Accent4 34 2" xfId="3209" xr:uid="{00000000-0005-0000-0000-0000030D0000}"/>
    <cellStyle name="20% - Accent4 34 2 2" xfId="3210" xr:uid="{00000000-0005-0000-0000-0000040D0000}"/>
    <cellStyle name="20% - Accent4 34 2_Working Capital Current" xfId="10729" xr:uid="{00000000-0005-0000-0000-0000050D0000}"/>
    <cellStyle name="20% - Accent4 34 3" xfId="3211" xr:uid="{00000000-0005-0000-0000-0000060D0000}"/>
    <cellStyle name="20% - Accent4 34 4" xfId="3212" xr:uid="{00000000-0005-0000-0000-0000070D0000}"/>
    <cellStyle name="20% - Accent4 34_Working Capital Current" xfId="10730" xr:uid="{00000000-0005-0000-0000-0000080D0000}"/>
    <cellStyle name="20% - Accent4 35" xfId="3213" xr:uid="{00000000-0005-0000-0000-0000090D0000}"/>
    <cellStyle name="20% - Accent4 35 2" xfId="3214" xr:uid="{00000000-0005-0000-0000-00000A0D0000}"/>
    <cellStyle name="20% - Accent4 35 2 2" xfId="3215" xr:uid="{00000000-0005-0000-0000-00000B0D0000}"/>
    <cellStyle name="20% - Accent4 35 2_Working Capital Current" xfId="10731" xr:uid="{00000000-0005-0000-0000-00000C0D0000}"/>
    <cellStyle name="20% - Accent4 35 3" xfId="3216" xr:uid="{00000000-0005-0000-0000-00000D0D0000}"/>
    <cellStyle name="20% - Accent4 35 4" xfId="3217" xr:uid="{00000000-0005-0000-0000-00000E0D0000}"/>
    <cellStyle name="20% - Accent4 35_Working Capital Current" xfId="10732" xr:uid="{00000000-0005-0000-0000-00000F0D0000}"/>
    <cellStyle name="20% - Accent4 36" xfId="3218" xr:uid="{00000000-0005-0000-0000-0000100D0000}"/>
    <cellStyle name="20% - Accent4 36 2" xfId="3219" xr:uid="{00000000-0005-0000-0000-0000110D0000}"/>
    <cellStyle name="20% - Accent4 36 2 2" xfId="3220" xr:uid="{00000000-0005-0000-0000-0000120D0000}"/>
    <cellStyle name="20% - Accent4 36 2_Working Capital Current" xfId="10733" xr:uid="{00000000-0005-0000-0000-0000130D0000}"/>
    <cellStyle name="20% - Accent4 36 3" xfId="3221" xr:uid="{00000000-0005-0000-0000-0000140D0000}"/>
    <cellStyle name="20% - Accent4 36 4" xfId="3222" xr:uid="{00000000-0005-0000-0000-0000150D0000}"/>
    <cellStyle name="20% - Accent4 36_Working Capital Current" xfId="10734" xr:uid="{00000000-0005-0000-0000-0000160D0000}"/>
    <cellStyle name="20% - Accent4 37" xfId="3223" xr:uid="{00000000-0005-0000-0000-0000170D0000}"/>
    <cellStyle name="20% - Accent4 37 2" xfId="3224" xr:uid="{00000000-0005-0000-0000-0000180D0000}"/>
    <cellStyle name="20% - Accent4 37 2 2" xfId="3225" xr:uid="{00000000-0005-0000-0000-0000190D0000}"/>
    <cellStyle name="20% - Accent4 37 2_Working Capital Current" xfId="10735" xr:uid="{00000000-0005-0000-0000-00001A0D0000}"/>
    <cellStyle name="20% - Accent4 37 3" xfId="3226" xr:uid="{00000000-0005-0000-0000-00001B0D0000}"/>
    <cellStyle name="20% - Accent4 37 4" xfId="3227" xr:uid="{00000000-0005-0000-0000-00001C0D0000}"/>
    <cellStyle name="20% - Accent4 37_Working Capital Current" xfId="10736" xr:uid="{00000000-0005-0000-0000-00001D0D0000}"/>
    <cellStyle name="20% - Accent4 38" xfId="3228" xr:uid="{00000000-0005-0000-0000-00001E0D0000}"/>
    <cellStyle name="20% - Accent4 38 2" xfId="3229" xr:uid="{00000000-0005-0000-0000-00001F0D0000}"/>
    <cellStyle name="20% - Accent4 38 2 2" xfId="3230" xr:uid="{00000000-0005-0000-0000-0000200D0000}"/>
    <cellStyle name="20% - Accent4 38 2_Working Capital Current" xfId="10737" xr:uid="{00000000-0005-0000-0000-0000210D0000}"/>
    <cellStyle name="20% - Accent4 38 3" xfId="3231" xr:uid="{00000000-0005-0000-0000-0000220D0000}"/>
    <cellStyle name="20% - Accent4 38 4" xfId="3232" xr:uid="{00000000-0005-0000-0000-0000230D0000}"/>
    <cellStyle name="20% - Accent4 38_Working Capital Current" xfId="10738" xr:uid="{00000000-0005-0000-0000-0000240D0000}"/>
    <cellStyle name="20% - Accent4 39" xfId="3233" xr:uid="{00000000-0005-0000-0000-0000250D0000}"/>
    <cellStyle name="20% - Accent4 39 2" xfId="3234" xr:uid="{00000000-0005-0000-0000-0000260D0000}"/>
    <cellStyle name="20% - Accent4 39 2 2" xfId="3235" xr:uid="{00000000-0005-0000-0000-0000270D0000}"/>
    <cellStyle name="20% - Accent4 39 2_Working Capital Current" xfId="10739" xr:uid="{00000000-0005-0000-0000-0000280D0000}"/>
    <cellStyle name="20% - Accent4 39 3" xfId="3236" xr:uid="{00000000-0005-0000-0000-0000290D0000}"/>
    <cellStyle name="20% - Accent4 39 4" xfId="3237" xr:uid="{00000000-0005-0000-0000-00002A0D0000}"/>
    <cellStyle name="20% - Accent4 39_Working Capital Current" xfId="10740" xr:uid="{00000000-0005-0000-0000-00002B0D0000}"/>
    <cellStyle name="20% - Accent4 4" xfId="3238" xr:uid="{00000000-0005-0000-0000-00002C0D0000}"/>
    <cellStyle name="20% - Accent4 4 2" xfId="3239" xr:uid="{00000000-0005-0000-0000-00002D0D0000}"/>
    <cellStyle name="20% - Accent4 4 2 2" xfId="3240" xr:uid="{00000000-0005-0000-0000-00002E0D0000}"/>
    <cellStyle name="20% - Accent4 4 2 2 2" xfId="3241" xr:uid="{00000000-0005-0000-0000-00002F0D0000}"/>
    <cellStyle name="20% - Accent4 4 2 2_Working Capital Current" xfId="10741" xr:uid="{00000000-0005-0000-0000-0000300D0000}"/>
    <cellStyle name="20% - Accent4 4 2 3" xfId="3242" xr:uid="{00000000-0005-0000-0000-0000310D0000}"/>
    <cellStyle name="20% - Accent4 4 2 4" xfId="3243" xr:uid="{00000000-0005-0000-0000-0000320D0000}"/>
    <cellStyle name="20% - Accent4 4 2_Working Capital Current" xfId="10742" xr:uid="{00000000-0005-0000-0000-0000330D0000}"/>
    <cellStyle name="20% - Accent4 4 3" xfId="3244" xr:uid="{00000000-0005-0000-0000-0000340D0000}"/>
    <cellStyle name="20% - Accent4 4 3 2" xfId="3245" xr:uid="{00000000-0005-0000-0000-0000350D0000}"/>
    <cellStyle name="20% - Accent4 4 3_Working Capital Current" xfId="10743" xr:uid="{00000000-0005-0000-0000-0000360D0000}"/>
    <cellStyle name="20% - Accent4 4 4" xfId="3246" xr:uid="{00000000-0005-0000-0000-0000370D0000}"/>
    <cellStyle name="20% - Accent4 4 5" xfId="3247" xr:uid="{00000000-0005-0000-0000-0000380D0000}"/>
    <cellStyle name="20% - Accent4 4_Not_for_upload_before_M4_correc" xfId="10744" xr:uid="{00000000-0005-0000-0000-0000390D0000}"/>
    <cellStyle name="20% - Accent4 40" xfId="3248" xr:uid="{00000000-0005-0000-0000-00003A0D0000}"/>
    <cellStyle name="20% - Accent4 40 2" xfId="3249" xr:uid="{00000000-0005-0000-0000-00003B0D0000}"/>
    <cellStyle name="20% - Accent4 40 2 2" xfId="3250" xr:uid="{00000000-0005-0000-0000-00003C0D0000}"/>
    <cellStyle name="20% - Accent4 40 2_Working Capital Current" xfId="10745" xr:uid="{00000000-0005-0000-0000-00003D0D0000}"/>
    <cellStyle name="20% - Accent4 40 3" xfId="3251" xr:uid="{00000000-0005-0000-0000-00003E0D0000}"/>
    <cellStyle name="20% - Accent4 40 4" xfId="3252" xr:uid="{00000000-0005-0000-0000-00003F0D0000}"/>
    <cellStyle name="20% - Accent4 40_Working Capital Current" xfId="10746" xr:uid="{00000000-0005-0000-0000-0000400D0000}"/>
    <cellStyle name="20% - Accent4 41" xfId="3253" xr:uid="{00000000-0005-0000-0000-0000410D0000}"/>
    <cellStyle name="20% - Accent4 41 2" xfId="3254" xr:uid="{00000000-0005-0000-0000-0000420D0000}"/>
    <cellStyle name="20% - Accent4 41 2 2" xfId="3255" xr:uid="{00000000-0005-0000-0000-0000430D0000}"/>
    <cellStyle name="20% - Accent4 41 2_Working Capital Current" xfId="10747" xr:uid="{00000000-0005-0000-0000-0000440D0000}"/>
    <cellStyle name="20% - Accent4 41 3" xfId="3256" xr:uid="{00000000-0005-0000-0000-0000450D0000}"/>
    <cellStyle name="20% - Accent4 41 4" xfId="3257" xr:uid="{00000000-0005-0000-0000-0000460D0000}"/>
    <cellStyle name="20% - Accent4 41_Working Capital Current" xfId="10748" xr:uid="{00000000-0005-0000-0000-0000470D0000}"/>
    <cellStyle name="20% - Accent4 42" xfId="3258" xr:uid="{00000000-0005-0000-0000-0000480D0000}"/>
    <cellStyle name="20% - Accent4 42 2" xfId="3259" xr:uid="{00000000-0005-0000-0000-0000490D0000}"/>
    <cellStyle name="20% - Accent4 42 2 2" xfId="3260" xr:uid="{00000000-0005-0000-0000-00004A0D0000}"/>
    <cellStyle name="20% - Accent4 42 2_Working Capital Current" xfId="10749" xr:uid="{00000000-0005-0000-0000-00004B0D0000}"/>
    <cellStyle name="20% - Accent4 42 3" xfId="3261" xr:uid="{00000000-0005-0000-0000-00004C0D0000}"/>
    <cellStyle name="20% - Accent4 42 4" xfId="3262" xr:uid="{00000000-0005-0000-0000-00004D0D0000}"/>
    <cellStyle name="20% - Accent4 42_Working Capital Current" xfId="10750" xr:uid="{00000000-0005-0000-0000-00004E0D0000}"/>
    <cellStyle name="20% - Accent4 43" xfId="3263" xr:uid="{00000000-0005-0000-0000-00004F0D0000}"/>
    <cellStyle name="20% - Accent4 43 2" xfId="3264" xr:uid="{00000000-0005-0000-0000-0000500D0000}"/>
    <cellStyle name="20% - Accent4 43 2 2" xfId="3265" xr:uid="{00000000-0005-0000-0000-0000510D0000}"/>
    <cellStyle name="20% - Accent4 43 2_Working Capital Current" xfId="10751" xr:uid="{00000000-0005-0000-0000-0000520D0000}"/>
    <cellStyle name="20% - Accent4 43 3" xfId="3266" xr:uid="{00000000-0005-0000-0000-0000530D0000}"/>
    <cellStyle name="20% - Accent4 43 4" xfId="3267" xr:uid="{00000000-0005-0000-0000-0000540D0000}"/>
    <cellStyle name="20% - Accent4 43_Working Capital Current" xfId="10752" xr:uid="{00000000-0005-0000-0000-0000550D0000}"/>
    <cellStyle name="20% - Accent4 44" xfId="3268" xr:uid="{00000000-0005-0000-0000-0000560D0000}"/>
    <cellStyle name="20% - Accent4 44 2" xfId="3269" xr:uid="{00000000-0005-0000-0000-0000570D0000}"/>
    <cellStyle name="20% - Accent4 44 2 2" xfId="3270" xr:uid="{00000000-0005-0000-0000-0000580D0000}"/>
    <cellStyle name="20% - Accent4 44 2_Working Capital Current" xfId="10753" xr:uid="{00000000-0005-0000-0000-0000590D0000}"/>
    <cellStyle name="20% - Accent4 44 3" xfId="3271" xr:uid="{00000000-0005-0000-0000-00005A0D0000}"/>
    <cellStyle name="20% - Accent4 44 4" xfId="3272" xr:uid="{00000000-0005-0000-0000-00005B0D0000}"/>
    <cellStyle name="20% - Accent4 44_Working Capital Current" xfId="10754" xr:uid="{00000000-0005-0000-0000-00005C0D0000}"/>
    <cellStyle name="20% - Accent4 45" xfId="3273" xr:uid="{00000000-0005-0000-0000-00005D0D0000}"/>
    <cellStyle name="20% - Accent4 45 2" xfId="3274" xr:uid="{00000000-0005-0000-0000-00005E0D0000}"/>
    <cellStyle name="20% - Accent4 45 2 2" xfId="3275" xr:uid="{00000000-0005-0000-0000-00005F0D0000}"/>
    <cellStyle name="20% - Accent4 45 2_Working Capital Current" xfId="10755" xr:uid="{00000000-0005-0000-0000-0000600D0000}"/>
    <cellStyle name="20% - Accent4 45 3" xfId="3276" xr:uid="{00000000-0005-0000-0000-0000610D0000}"/>
    <cellStyle name="20% - Accent4 45 4" xfId="3277" xr:uid="{00000000-0005-0000-0000-0000620D0000}"/>
    <cellStyle name="20% - Accent4 45_Working Capital Current" xfId="10756" xr:uid="{00000000-0005-0000-0000-0000630D0000}"/>
    <cellStyle name="20% - Accent4 46" xfId="3278" xr:uid="{00000000-0005-0000-0000-0000640D0000}"/>
    <cellStyle name="20% - Accent4 46 2" xfId="3279" xr:uid="{00000000-0005-0000-0000-0000650D0000}"/>
    <cellStyle name="20% - Accent4 46 2 2" xfId="3280" xr:uid="{00000000-0005-0000-0000-0000660D0000}"/>
    <cellStyle name="20% - Accent4 46 2_Working Capital Current" xfId="10757" xr:uid="{00000000-0005-0000-0000-0000670D0000}"/>
    <cellStyle name="20% - Accent4 46 3" xfId="3281" xr:uid="{00000000-0005-0000-0000-0000680D0000}"/>
    <cellStyle name="20% - Accent4 46 4" xfId="3282" xr:uid="{00000000-0005-0000-0000-0000690D0000}"/>
    <cellStyle name="20% - Accent4 46_Working Capital Current" xfId="10758" xr:uid="{00000000-0005-0000-0000-00006A0D0000}"/>
    <cellStyle name="20% - Accent4 47" xfId="3283" xr:uid="{00000000-0005-0000-0000-00006B0D0000}"/>
    <cellStyle name="20% - Accent4 47 2" xfId="3284" xr:uid="{00000000-0005-0000-0000-00006C0D0000}"/>
    <cellStyle name="20% - Accent4 47 2 2" xfId="3285" xr:uid="{00000000-0005-0000-0000-00006D0D0000}"/>
    <cellStyle name="20% - Accent4 47 2_Working Capital Current" xfId="10759" xr:uid="{00000000-0005-0000-0000-00006E0D0000}"/>
    <cellStyle name="20% - Accent4 47 3" xfId="3286" xr:uid="{00000000-0005-0000-0000-00006F0D0000}"/>
    <cellStyle name="20% - Accent4 47 4" xfId="3287" xr:uid="{00000000-0005-0000-0000-0000700D0000}"/>
    <cellStyle name="20% - Accent4 47_Working Capital Current" xfId="10760" xr:uid="{00000000-0005-0000-0000-0000710D0000}"/>
    <cellStyle name="20% - Accent4 48" xfId="3288" xr:uid="{00000000-0005-0000-0000-0000720D0000}"/>
    <cellStyle name="20% - Accent4 48 2" xfId="3289" xr:uid="{00000000-0005-0000-0000-0000730D0000}"/>
    <cellStyle name="20% - Accent4 48 2 2" xfId="3290" xr:uid="{00000000-0005-0000-0000-0000740D0000}"/>
    <cellStyle name="20% - Accent4 48 2_Working Capital Current" xfId="10761" xr:uid="{00000000-0005-0000-0000-0000750D0000}"/>
    <cellStyle name="20% - Accent4 48 3" xfId="3291" xr:uid="{00000000-0005-0000-0000-0000760D0000}"/>
    <cellStyle name="20% - Accent4 48 4" xfId="3292" xr:uid="{00000000-0005-0000-0000-0000770D0000}"/>
    <cellStyle name="20% - Accent4 48_Working Capital Current" xfId="10762" xr:uid="{00000000-0005-0000-0000-0000780D0000}"/>
    <cellStyle name="20% - Accent4 49" xfId="3293" xr:uid="{00000000-0005-0000-0000-0000790D0000}"/>
    <cellStyle name="20% - Accent4 49 2" xfId="3294" xr:uid="{00000000-0005-0000-0000-00007A0D0000}"/>
    <cellStyle name="20% - Accent4 49 2 2" xfId="3295" xr:uid="{00000000-0005-0000-0000-00007B0D0000}"/>
    <cellStyle name="20% - Accent4 49 2_Working Capital Current" xfId="10763" xr:uid="{00000000-0005-0000-0000-00007C0D0000}"/>
    <cellStyle name="20% - Accent4 49 3" xfId="3296" xr:uid="{00000000-0005-0000-0000-00007D0D0000}"/>
    <cellStyle name="20% - Accent4 49 4" xfId="3297" xr:uid="{00000000-0005-0000-0000-00007E0D0000}"/>
    <cellStyle name="20% - Accent4 49_Working Capital Current" xfId="10764" xr:uid="{00000000-0005-0000-0000-00007F0D0000}"/>
    <cellStyle name="20% - Accent4 5" xfId="3298" xr:uid="{00000000-0005-0000-0000-0000800D0000}"/>
    <cellStyle name="20% - Accent4 5 2" xfId="3299" xr:uid="{00000000-0005-0000-0000-0000810D0000}"/>
    <cellStyle name="20% - Accent4 5 2 2" xfId="3300" xr:uid="{00000000-0005-0000-0000-0000820D0000}"/>
    <cellStyle name="20% - Accent4 5 2 2 2" xfId="3301" xr:uid="{00000000-0005-0000-0000-0000830D0000}"/>
    <cellStyle name="20% - Accent4 5 2 2_Working Capital Current" xfId="10765" xr:uid="{00000000-0005-0000-0000-0000840D0000}"/>
    <cellStyle name="20% - Accent4 5 2 3" xfId="3302" xr:uid="{00000000-0005-0000-0000-0000850D0000}"/>
    <cellStyle name="20% - Accent4 5 2 4" xfId="3303" xr:uid="{00000000-0005-0000-0000-0000860D0000}"/>
    <cellStyle name="20% - Accent4 5 2_Working Capital Current" xfId="10766" xr:uid="{00000000-0005-0000-0000-0000870D0000}"/>
    <cellStyle name="20% - Accent4 5 3" xfId="3304" xr:uid="{00000000-0005-0000-0000-0000880D0000}"/>
    <cellStyle name="20% - Accent4 5 3 2" xfId="3305" xr:uid="{00000000-0005-0000-0000-0000890D0000}"/>
    <cellStyle name="20% - Accent4 5 3_Working Capital Current" xfId="10767" xr:uid="{00000000-0005-0000-0000-00008A0D0000}"/>
    <cellStyle name="20% - Accent4 5 4" xfId="3306" xr:uid="{00000000-0005-0000-0000-00008B0D0000}"/>
    <cellStyle name="20% - Accent4 5 5" xfId="3307" xr:uid="{00000000-0005-0000-0000-00008C0D0000}"/>
    <cellStyle name="20% - Accent4 5_Not_for_upload_before_M4_correc" xfId="10768" xr:uid="{00000000-0005-0000-0000-00008D0D0000}"/>
    <cellStyle name="20% - Accent4 50" xfId="3308" xr:uid="{00000000-0005-0000-0000-00008E0D0000}"/>
    <cellStyle name="20% - Accent4 50 2" xfId="3309" xr:uid="{00000000-0005-0000-0000-00008F0D0000}"/>
    <cellStyle name="20% - Accent4 50 2 2" xfId="3310" xr:uid="{00000000-0005-0000-0000-0000900D0000}"/>
    <cellStyle name="20% - Accent4 50 2_Working Capital Current" xfId="10769" xr:uid="{00000000-0005-0000-0000-0000910D0000}"/>
    <cellStyle name="20% - Accent4 50 3" xfId="3311" xr:uid="{00000000-0005-0000-0000-0000920D0000}"/>
    <cellStyle name="20% - Accent4 50 4" xfId="3312" xr:uid="{00000000-0005-0000-0000-0000930D0000}"/>
    <cellStyle name="20% - Accent4 50_Working Capital Current" xfId="10770" xr:uid="{00000000-0005-0000-0000-0000940D0000}"/>
    <cellStyle name="20% - Accent4 51" xfId="3313" xr:uid="{00000000-0005-0000-0000-0000950D0000}"/>
    <cellStyle name="20% - Accent4 51 2" xfId="3314" xr:uid="{00000000-0005-0000-0000-0000960D0000}"/>
    <cellStyle name="20% - Accent4 51 2 2" xfId="3315" xr:uid="{00000000-0005-0000-0000-0000970D0000}"/>
    <cellStyle name="20% - Accent4 51 2_Working Capital Current" xfId="10771" xr:uid="{00000000-0005-0000-0000-0000980D0000}"/>
    <cellStyle name="20% - Accent4 51 3" xfId="3316" xr:uid="{00000000-0005-0000-0000-0000990D0000}"/>
    <cellStyle name="20% - Accent4 51 4" xfId="3317" xr:uid="{00000000-0005-0000-0000-00009A0D0000}"/>
    <cellStyle name="20% - Accent4 51_Working Capital Current" xfId="10772" xr:uid="{00000000-0005-0000-0000-00009B0D0000}"/>
    <cellStyle name="20% - Accent4 52" xfId="3318" xr:uid="{00000000-0005-0000-0000-00009C0D0000}"/>
    <cellStyle name="20% - Accent4 52 2" xfId="3319" xr:uid="{00000000-0005-0000-0000-00009D0D0000}"/>
    <cellStyle name="20% - Accent4 52 2 2" xfId="3320" xr:uid="{00000000-0005-0000-0000-00009E0D0000}"/>
    <cellStyle name="20% - Accent4 52 2_Working Capital Current" xfId="10773" xr:uid="{00000000-0005-0000-0000-00009F0D0000}"/>
    <cellStyle name="20% - Accent4 52 3" xfId="3321" xr:uid="{00000000-0005-0000-0000-0000A00D0000}"/>
    <cellStyle name="20% - Accent4 52 4" xfId="3322" xr:uid="{00000000-0005-0000-0000-0000A10D0000}"/>
    <cellStyle name="20% - Accent4 52_Working Capital Current" xfId="10774" xr:uid="{00000000-0005-0000-0000-0000A20D0000}"/>
    <cellStyle name="20% - Accent4 53" xfId="3323" xr:uid="{00000000-0005-0000-0000-0000A30D0000}"/>
    <cellStyle name="20% - Accent4 53 2" xfId="3324" xr:uid="{00000000-0005-0000-0000-0000A40D0000}"/>
    <cellStyle name="20% - Accent4 53 2 2" xfId="3325" xr:uid="{00000000-0005-0000-0000-0000A50D0000}"/>
    <cellStyle name="20% - Accent4 53 2_Working Capital Current" xfId="10775" xr:uid="{00000000-0005-0000-0000-0000A60D0000}"/>
    <cellStyle name="20% - Accent4 53 3" xfId="3326" xr:uid="{00000000-0005-0000-0000-0000A70D0000}"/>
    <cellStyle name="20% - Accent4 53 4" xfId="3327" xr:uid="{00000000-0005-0000-0000-0000A80D0000}"/>
    <cellStyle name="20% - Accent4 53_Working Capital Current" xfId="10776" xr:uid="{00000000-0005-0000-0000-0000A90D0000}"/>
    <cellStyle name="20% - Accent4 54" xfId="3328" xr:uid="{00000000-0005-0000-0000-0000AA0D0000}"/>
    <cellStyle name="20% - Accent4 54 2" xfId="3329" xr:uid="{00000000-0005-0000-0000-0000AB0D0000}"/>
    <cellStyle name="20% - Accent4 54 2 2" xfId="3330" xr:uid="{00000000-0005-0000-0000-0000AC0D0000}"/>
    <cellStyle name="20% - Accent4 54 2_Working Capital Current" xfId="10777" xr:uid="{00000000-0005-0000-0000-0000AD0D0000}"/>
    <cellStyle name="20% - Accent4 54 3" xfId="3331" xr:uid="{00000000-0005-0000-0000-0000AE0D0000}"/>
    <cellStyle name="20% - Accent4 54 4" xfId="3332" xr:uid="{00000000-0005-0000-0000-0000AF0D0000}"/>
    <cellStyle name="20% - Accent4 54_Working Capital Current" xfId="10778" xr:uid="{00000000-0005-0000-0000-0000B00D0000}"/>
    <cellStyle name="20% - Accent4 55" xfId="3333" xr:uid="{00000000-0005-0000-0000-0000B10D0000}"/>
    <cellStyle name="20% - Accent4 55 2" xfId="3334" xr:uid="{00000000-0005-0000-0000-0000B20D0000}"/>
    <cellStyle name="20% - Accent4 55 2 2" xfId="3335" xr:uid="{00000000-0005-0000-0000-0000B30D0000}"/>
    <cellStyle name="20% - Accent4 55 2_Working Capital Current" xfId="10779" xr:uid="{00000000-0005-0000-0000-0000B40D0000}"/>
    <cellStyle name="20% - Accent4 55 3" xfId="3336" xr:uid="{00000000-0005-0000-0000-0000B50D0000}"/>
    <cellStyle name="20% - Accent4 55 4" xfId="3337" xr:uid="{00000000-0005-0000-0000-0000B60D0000}"/>
    <cellStyle name="20% - Accent4 55_Working Capital Current" xfId="10780" xr:uid="{00000000-0005-0000-0000-0000B70D0000}"/>
    <cellStyle name="20% - Accent4 56" xfId="3338" xr:uid="{00000000-0005-0000-0000-0000B80D0000}"/>
    <cellStyle name="20% - Accent4 56 2" xfId="3339" xr:uid="{00000000-0005-0000-0000-0000B90D0000}"/>
    <cellStyle name="20% - Accent4 56 2 2" xfId="3340" xr:uid="{00000000-0005-0000-0000-0000BA0D0000}"/>
    <cellStyle name="20% - Accent4 56 2_Working Capital Current" xfId="10781" xr:uid="{00000000-0005-0000-0000-0000BB0D0000}"/>
    <cellStyle name="20% - Accent4 56 3" xfId="3341" xr:uid="{00000000-0005-0000-0000-0000BC0D0000}"/>
    <cellStyle name="20% - Accent4 56 4" xfId="3342" xr:uid="{00000000-0005-0000-0000-0000BD0D0000}"/>
    <cellStyle name="20% - Accent4 56_Working Capital Current" xfId="10782" xr:uid="{00000000-0005-0000-0000-0000BE0D0000}"/>
    <cellStyle name="20% - Accent4 57" xfId="3343" xr:uid="{00000000-0005-0000-0000-0000BF0D0000}"/>
    <cellStyle name="20% - Accent4 57 2" xfId="3344" xr:uid="{00000000-0005-0000-0000-0000C00D0000}"/>
    <cellStyle name="20% - Accent4 57 2 2" xfId="3345" xr:uid="{00000000-0005-0000-0000-0000C10D0000}"/>
    <cellStyle name="20% - Accent4 57 2_Working Capital Current" xfId="10783" xr:uid="{00000000-0005-0000-0000-0000C20D0000}"/>
    <cellStyle name="20% - Accent4 57 3" xfId="3346" xr:uid="{00000000-0005-0000-0000-0000C30D0000}"/>
    <cellStyle name="20% - Accent4 57 4" xfId="3347" xr:uid="{00000000-0005-0000-0000-0000C40D0000}"/>
    <cellStyle name="20% - Accent4 57_Working Capital Current" xfId="10784" xr:uid="{00000000-0005-0000-0000-0000C50D0000}"/>
    <cellStyle name="20% - Accent4 58" xfId="3348" xr:uid="{00000000-0005-0000-0000-0000C60D0000}"/>
    <cellStyle name="20% - Accent4 58 2" xfId="3349" xr:uid="{00000000-0005-0000-0000-0000C70D0000}"/>
    <cellStyle name="20% - Accent4 58 2 2" xfId="3350" xr:uid="{00000000-0005-0000-0000-0000C80D0000}"/>
    <cellStyle name="20% - Accent4 58 2_Working Capital Current" xfId="10785" xr:uid="{00000000-0005-0000-0000-0000C90D0000}"/>
    <cellStyle name="20% - Accent4 58 3" xfId="3351" xr:uid="{00000000-0005-0000-0000-0000CA0D0000}"/>
    <cellStyle name="20% - Accent4 58 4" xfId="3352" xr:uid="{00000000-0005-0000-0000-0000CB0D0000}"/>
    <cellStyle name="20% - Accent4 58_Working Capital Current" xfId="10786" xr:uid="{00000000-0005-0000-0000-0000CC0D0000}"/>
    <cellStyle name="20% - Accent4 59" xfId="3353" xr:uid="{00000000-0005-0000-0000-0000CD0D0000}"/>
    <cellStyle name="20% - Accent4 59 2" xfId="3354" xr:uid="{00000000-0005-0000-0000-0000CE0D0000}"/>
    <cellStyle name="20% - Accent4 59 2 2" xfId="3355" xr:uid="{00000000-0005-0000-0000-0000CF0D0000}"/>
    <cellStyle name="20% - Accent4 59 2_Working Capital Current" xfId="10787" xr:uid="{00000000-0005-0000-0000-0000D00D0000}"/>
    <cellStyle name="20% - Accent4 59 3" xfId="3356" xr:uid="{00000000-0005-0000-0000-0000D10D0000}"/>
    <cellStyle name="20% - Accent4 59 4" xfId="3357" xr:uid="{00000000-0005-0000-0000-0000D20D0000}"/>
    <cellStyle name="20% - Accent4 59_Working Capital Current" xfId="10788" xr:uid="{00000000-0005-0000-0000-0000D30D0000}"/>
    <cellStyle name="20% - Accent4 6" xfId="3358" xr:uid="{00000000-0005-0000-0000-0000D40D0000}"/>
    <cellStyle name="20% - Accent4 6 2" xfId="3359" xr:uid="{00000000-0005-0000-0000-0000D50D0000}"/>
    <cellStyle name="20% - Accent4 6 2 2" xfId="3360" xr:uid="{00000000-0005-0000-0000-0000D60D0000}"/>
    <cellStyle name="20% - Accent4 6 2 2 2" xfId="3361" xr:uid="{00000000-0005-0000-0000-0000D70D0000}"/>
    <cellStyle name="20% - Accent4 6 2 2_Working Capital Current" xfId="10789" xr:uid="{00000000-0005-0000-0000-0000D80D0000}"/>
    <cellStyle name="20% - Accent4 6 2 3" xfId="3362" xr:uid="{00000000-0005-0000-0000-0000D90D0000}"/>
    <cellStyle name="20% - Accent4 6 2 4" xfId="3363" xr:uid="{00000000-0005-0000-0000-0000DA0D0000}"/>
    <cellStyle name="20% - Accent4 6 2_Working Capital Current" xfId="10790" xr:uid="{00000000-0005-0000-0000-0000DB0D0000}"/>
    <cellStyle name="20% - Accent4 6 3" xfId="3364" xr:uid="{00000000-0005-0000-0000-0000DC0D0000}"/>
    <cellStyle name="20% - Accent4 6 3 2" xfId="3365" xr:uid="{00000000-0005-0000-0000-0000DD0D0000}"/>
    <cellStyle name="20% - Accent4 6 3_Working Capital Current" xfId="10791" xr:uid="{00000000-0005-0000-0000-0000DE0D0000}"/>
    <cellStyle name="20% - Accent4 6 4" xfId="3366" xr:uid="{00000000-0005-0000-0000-0000DF0D0000}"/>
    <cellStyle name="20% - Accent4 6 5" xfId="3367" xr:uid="{00000000-0005-0000-0000-0000E00D0000}"/>
    <cellStyle name="20% - Accent4 6_Not_for_upload_before_M4_correc" xfId="10792" xr:uid="{00000000-0005-0000-0000-0000E10D0000}"/>
    <cellStyle name="20% - Accent4 60" xfId="3368" xr:uid="{00000000-0005-0000-0000-0000E20D0000}"/>
    <cellStyle name="20% - Accent4 60 2" xfId="3369" xr:uid="{00000000-0005-0000-0000-0000E30D0000}"/>
    <cellStyle name="20% - Accent4 60 2 2" xfId="3370" xr:uid="{00000000-0005-0000-0000-0000E40D0000}"/>
    <cellStyle name="20% - Accent4 60 2_Working Capital Current" xfId="10793" xr:uid="{00000000-0005-0000-0000-0000E50D0000}"/>
    <cellStyle name="20% - Accent4 60 3" xfId="3371" xr:uid="{00000000-0005-0000-0000-0000E60D0000}"/>
    <cellStyle name="20% - Accent4 60 4" xfId="3372" xr:uid="{00000000-0005-0000-0000-0000E70D0000}"/>
    <cellStyle name="20% - Accent4 60_Working Capital Current" xfId="10794" xr:uid="{00000000-0005-0000-0000-0000E80D0000}"/>
    <cellStyle name="20% - Accent4 61" xfId="3373" xr:uid="{00000000-0005-0000-0000-0000E90D0000}"/>
    <cellStyle name="20% - Accent4 61 2" xfId="3374" xr:uid="{00000000-0005-0000-0000-0000EA0D0000}"/>
    <cellStyle name="20% - Accent4 61 2 2" xfId="3375" xr:uid="{00000000-0005-0000-0000-0000EB0D0000}"/>
    <cellStyle name="20% - Accent4 61 2_Working Capital Current" xfId="10795" xr:uid="{00000000-0005-0000-0000-0000EC0D0000}"/>
    <cellStyle name="20% - Accent4 61 3" xfId="3376" xr:uid="{00000000-0005-0000-0000-0000ED0D0000}"/>
    <cellStyle name="20% - Accent4 61 4" xfId="3377" xr:uid="{00000000-0005-0000-0000-0000EE0D0000}"/>
    <cellStyle name="20% - Accent4 61_Working Capital Current" xfId="10796" xr:uid="{00000000-0005-0000-0000-0000EF0D0000}"/>
    <cellStyle name="20% - Accent4 62" xfId="3378" xr:uid="{00000000-0005-0000-0000-0000F00D0000}"/>
    <cellStyle name="20% - Accent4 62 2" xfId="3379" xr:uid="{00000000-0005-0000-0000-0000F10D0000}"/>
    <cellStyle name="20% - Accent4 62 2 2" xfId="3380" xr:uid="{00000000-0005-0000-0000-0000F20D0000}"/>
    <cellStyle name="20% - Accent4 62 2_Working Capital Current" xfId="10797" xr:uid="{00000000-0005-0000-0000-0000F30D0000}"/>
    <cellStyle name="20% - Accent4 62 3" xfId="3381" xr:uid="{00000000-0005-0000-0000-0000F40D0000}"/>
    <cellStyle name="20% - Accent4 62 4" xfId="3382" xr:uid="{00000000-0005-0000-0000-0000F50D0000}"/>
    <cellStyle name="20% - Accent4 62_Working Capital Current" xfId="10798" xr:uid="{00000000-0005-0000-0000-0000F60D0000}"/>
    <cellStyle name="20% - Accent4 63" xfId="3383" xr:uid="{00000000-0005-0000-0000-0000F70D0000}"/>
    <cellStyle name="20% - Accent4 63 2" xfId="3384" xr:uid="{00000000-0005-0000-0000-0000F80D0000}"/>
    <cellStyle name="20% - Accent4 63 2 2" xfId="3385" xr:uid="{00000000-0005-0000-0000-0000F90D0000}"/>
    <cellStyle name="20% - Accent4 63 2_Working Capital Current" xfId="10799" xr:uid="{00000000-0005-0000-0000-0000FA0D0000}"/>
    <cellStyle name="20% - Accent4 63 3" xfId="3386" xr:uid="{00000000-0005-0000-0000-0000FB0D0000}"/>
    <cellStyle name="20% - Accent4 63 4" xfId="3387" xr:uid="{00000000-0005-0000-0000-0000FC0D0000}"/>
    <cellStyle name="20% - Accent4 63_Working Capital Current" xfId="10800" xr:uid="{00000000-0005-0000-0000-0000FD0D0000}"/>
    <cellStyle name="20% - Accent4 64" xfId="3388" xr:uid="{00000000-0005-0000-0000-0000FE0D0000}"/>
    <cellStyle name="20% - Accent4 64 2" xfId="3389" xr:uid="{00000000-0005-0000-0000-0000FF0D0000}"/>
    <cellStyle name="20% - Accent4 64 2 2" xfId="3390" xr:uid="{00000000-0005-0000-0000-0000000E0000}"/>
    <cellStyle name="20% - Accent4 64 2_Working Capital Current" xfId="10801" xr:uid="{00000000-0005-0000-0000-0000010E0000}"/>
    <cellStyle name="20% - Accent4 64 3" xfId="3391" xr:uid="{00000000-0005-0000-0000-0000020E0000}"/>
    <cellStyle name="20% - Accent4 64 4" xfId="3392" xr:uid="{00000000-0005-0000-0000-0000030E0000}"/>
    <cellStyle name="20% - Accent4 64_Working Capital Current" xfId="10802" xr:uid="{00000000-0005-0000-0000-0000040E0000}"/>
    <cellStyle name="20% - Accent4 65" xfId="3393" xr:uid="{00000000-0005-0000-0000-0000050E0000}"/>
    <cellStyle name="20% - Accent4 65 2" xfId="3394" xr:uid="{00000000-0005-0000-0000-0000060E0000}"/>
    <cellStyle name="20% - Accent4 65 2 2" xfId="3395" xr:uid="{00000000-0005-0000-0000-0000070E0000}"/>
    <cellStyle name="20% - Accent4 65 2_Working Capital Current" xfId="10803" xr:uid="{00000000-0005-0000-0000-0000080E0000}"/>
    <cellStyle name="20% - Accent4 65 3" xfId="3396" xr:uid="{00000000-0005-0000-0000-0000090E0000}"/>
    <cellStyle name="20% - Accent4 65 4" xfId="3397" xr:uid="{00000000-0005-0000-0000-00000A0E0000}"/>
    <cellStyle name="20% - Accent4 65_Working Capital Current" xfId="10804" xr:uid="{00000000-0005-0000-0000-00000B0E0000}"/>
    <cellStyle name="20% - Accent4 66" xfId="3398" xr:uid="{00000000-0005-0000-0000-00000C0E0000}"/>
    <cellStyle name="20% - Accent4 66 2" xfId="3399" xr:uid="{00000000-0005-0000-0000-00000D0E0000}"/>
    <cellStyle name="20% - Accent4 66 2 2" xfId="3400" xr:uid="{00000000-0005-0000-0000-00000E0E0000}"/>
    <cellStyle name="20% - Accent4 66 2_Working Capital Current" xfId="10805" xr:uid="{00000000-0005-0000-0000-00000F0E0000}"/>
    <cellStyle name="20% - Accent4 66 3" xfId="3401" xr:uid="{00000000-0005-0000-0000-0000100E0000}"/>
    <cellStyle name="20% - Accent4 66 4" xfId="3402" xr:uid="{00000000-0005-0000-0000-0000110E0000}"/>
    <cellStyle name="20% - Accent4 66_Working Capital Current" xfId="10806" xr:uid="{00000000-0005-0000-0000-0000120E0000}"/>
    <cellStyle name="20% - Accent4 67" xfId="3403" xr:uid="{00000000-0005-0000-0000-0000130E0000}"/>
    <cellStyle name="20% - Accent4 67 2" xfId="3404" xr:uid="{00000000-0005-0000-0000-0000140E0000}"/>
    <cellStyle name="20% - Accent4 67 2 2" xfId="3405" xr:uid="{00000000-0005-0000-0000-0000150E0000}"/>
    <cellStyle name="20% - Accent4 67 2_Working Capital Current" xfId="10807" xr:uid="{00000000-0005-0000-0000-0000160E0000}"/>
    <cellStyle name="20% - Accent4 67 3" xfId="3406" xr:uid="{00000000-0005-0000-0000-0000170E0000}"/>
    <cellStyle name="20% - Accent4 67 4" xfId="3407" xr:uid="{00000000-0005-0000-0000-0000180E0000}"/>
    <cellStyle name="20% - Accent4 67_Working Capital Current" xfId="10808" xr:uid="{00000000-0005-0000-0000-0000190E0000}"/>
    <cellStyle name="20% - Accent4 68" xfId="3408" xr:uid="{00000000-0005-0000-0000-00001A0E0000}"/>
    <cellStyle name="20% - Accent4 68 2" xfId="3409" xr:uid="{00000000-0005-0000-0000-00001B0E0000}"/>
    <cellStyle name="20% - Accent4 68 2 2" xfId="3410" xr:uid="{00000000-0005-0000-0000-00001C0E0000}"/>
    <cellStyle name="20% - Accent4 68 2_Working Capital Current" xfId="10809" xr:uid="{00000000-0005-0000-0000-00001D0E0000}"/>
    <cellStyle name="20% - Accent4 68 3" xfId="3411" xr:uid="{00000000-0005-0000-0000-00001E0E0000}"/>
    <cellStyle name="20% - Accent4 68 4" xfId="3412" xr:uid="{00000000-0005-0000-0000-00001F0E0000}"/>
    <cellStyle name="20% - Accent4 68_Working Capital Current" xfId="10810" xr:uid="{00000000-0005-0000-0000-0000200E0000}"/>
    <cellStyle name="20% - Accent4 69" xfId="3413" xr:uid="{00000000-0005-0000-0000-0000210E0000}"/>
    <cellStyle name="20% - Accent4 69 2" xfId="3414" xr:uid="{00000000-0005-0000-0000-0000220E0000}"/>
    <cellStyle name="20% - Accent4 69 2 2" xfId="3415" xr:uid="{00000000-0005-0000-0000-0000230E0000}"/>
    <cellStyle name="20% - Accent4 69 2_Working Capital Current" xfId="10811" xr:uid="{00000000-0005-0000-0000-0000240E0000}"/>
    <cellStyle name="20% - Accent4 69 3" xfId="3416" xr:uid="{00000000-0005-0000-0000-0000250E0000}"/>
    <cellStyle name="20% - Accent4 69 4" xfId="3417" xr:uid="{00000000-0005-0000-0000-0000260E0000}"/>
    <cellStyle name="20% - Accent4 69_Working Capital Current" xfId="10812" xr:uid="{00000000-0005-0000-0000-0000270E0000}"/>
    <cellStyle name="20% - Accent4 7" xfId="3418" xr:uid="{00000000-0005-0000-0000-0000280E0000}"/>
    <cellStyle name="20% - Accent4 7 2" xfId="3419" xr:uid="{00000000-0005-0000-0000-0000290E0000}"/>
    <cellStyle name="20% - Accent4 7 2 2" xfId="3420" xr:uid="{00000000-0005-0000-0000-00002A0E0000}"/>
    <cellStyle name="20% - Accent4 7 2 2 2" xfId="3421" xr:uid="{00000000-0005-0000-0000-00002B0E0000}"/>
    <cellStyle name="20% - Accent4 7 2 2_Working Capital Current" xfId="10813" xr:uid="{00000000-0005-0000-0000-00002C0E0000}"/>
    <cellStyle name="20% - Accent4 7 2 3" xfId="3422" xr:uid="{00000000-0005-0000-0000-00002D0E0000}"/>
    <cellStyle name="20% - Accent4 7 2 4" xfId="3423" xr:uid="{00000000-0005-0000-0000-00002E0E0000}"/>
    <cellStyle name="20% - Accent4 7 2_Working Capital Current" xfId="10814" xr:uid="{00000000-0005-0000-0000-00002F0E0000}"/>
    <cellStyle name="20% - Accent4 7 3" xfId="3424" xr:uid="{00000000-0005-0000-0000-0000300E0000}"/>
    <cellStyle name="20% - Accent4 7 3 2" xfId="3425" xr:uid="{00000000-0005-0000-0000-0000310E0000}"/>
    <cellStyle name="20% - Accent4 7 3_Working Capital Current" xfId="10815" xr:uid="{00000000-0005-0000-0000-0000320E0000}"/>
    <cellStyle name="20% - Accent4 7 4" xfId="3426" xr:uid="{00000000-0005-0000-0000-0000330E0000}"/>
    <cellStyle name="20% - Accent4 7 5" xfId="3427" xr:uid="{00000000-0005-0000-0000-0000340E0000}"/>
    <cellStyle name="20% - Accent4 7_Not_for_upload_before_M4_correc" xfId="10816" xr:uid="{00000000-0005-0000-0000-0000350E0000}"/>
    <cellStyle name="20% - Accent4 70" xfId="3428" xr:uid="{00000000-0005-0000-0000-0000360E0000}"/>
    <cellStyle name="20% - Accent4 70 2" xfId="3429" xr:uid="{00000000-0005-0000-0000-0000370E0000}"/>
    <cellStyle name="20% - Accent4 70 2 2" xfId="3430" xr:uid="{00000000-0005-0000-0000-0000380E0000}"/>
    <cellStyle name="20% - Accent4 70 2_Working Capital Current" xfId="10817" xr:uid="{00000000-0005-0000-0000-0000390E0000}"/>
    <cellStyle name="20% - Accent4 70 3" xfId="3431" xr:uid="{00000000-0005-0000-0000-00003A0E0000}"/>
    <cellStyle name="20% - Accent4 70 4" xfId="3432" xr:uid="{00000000-0005-0000-0000-00003B0E0000}"/>
    <cellStyle name="20% - Accent4 70_Working Capital Current" xfId="10818" xr:uid="{00000000-0005-0000-0000-00003C0E0000}"/>
    <cellStyle name="20% - Accent4 71" xfId="3433" xr:uid="{00000000-0005-0000-0000-00003D0E0000}"/>
    <cellStyle name="20% - Accent4 71 2" xfId="3434" xr:uid="{00000000-0005-0000-0000-00003E0E0000}"/>
    <cellStyle name="20% - Accent4 71 2 2" xfId="3435" xr:uid="{00000000-0005-0000-0000-00003F0E0000}"/>
    <cellStyle name="20% - Accent4 71 2_Working Capital Current" xfId="10819" xr:uid="{00000000-0005-0000-0000-0000400E0000}"/>
    <cellStyle name="20% - Accent4 71 3" xfId="3436" xr:uid="{00000000-0005-0000-0000-0000410E0000}"/>
    <cellStyle name="20% - Accent4 71 4" xfId="3437" xr:uid="{00000000-0005-0000-0000-0000420E0000}"/>
    <cellStyle name="20% - Accent4 71_Working Capital Current" xfId="10820" xr:uid="{00000000-0005-0000-0000-0000430E0000}"/>
    <cellStyle name="20% - Accent4 72" xfId="3438" xr:uid="{00000000-0005-0000-0000-0000440E0000}"/>
    <cellStyle name="20% - Accent4 72 2" xfId="3439" xr:uid="{00000000-0005-0000-0000-0000450E0000}"/>
    <cellStyle name="20% - Accent4 72 2 2" xfId="3440" xr:uid="{00000000-0005-0000-0000-0000460E0000}"/>
    <cellStyle name="20% - Accent4 72 2_Working Capital Current" xfId="10821" xr:uid="{00000000-0005-0000-0000-0000470E0000}"/>
    <cellStyle name="20% - Accent4 72 3" xfId="3441" xr:uid="{00000000-0005-0000-0000-0000480E0000}"/>
    <cellStyle name="20% - Accent4 72 4" xfId="3442" xr:uid="{00000000-0005-0000-0000-0000490E0000}"/>
    <cellStyle name="20% - Accent4 72_Working Capital Current" xfId="10822" xr:uid="{00000000-0005-0000-0000-00004A0E0000}"/>
    <cellStyle name="20% - Accent4 73" xfId="3443" xr:uid="{00000000-0005-0000-0000-00004B0E0000}"/>
    <cellStyle name="20% - Accent4 73 2" xfId="3444" xr:uid="{00000000-0005-0000-0000-00004C0E0000}"/>
    <cellStyle name="20% - Accent4 73 2 2" xfId="3445" xr:uid="{00000000-0005-0000-0000-00004D0E0000}"/>
    <cellStyle name="20% - Accent4 73 2_Working Capital Current" xfId="10823" xr:uid="{00000000-0005-0000-0000-00004E0E0000}"/>
    <cellStyle name="20% - Accent4 73 3" xfId="3446" xr:uid="{00000000-0005-0000-0000-00004F0E0000}"/>
    <cellStyle name="20% - Accent4 73 4" xfId="3447" xr:uid="{00000000-0005-0000-0000-0000500E0000}"/>
    <cellStyle name="20% - Accent4 73_Working Capital Current" xfId="10824" xr:uid="{00000000-0005-0000-0000-0000510E0000}"/>
    <cellStyle name="20% - Accent4 74" xfId="3448" xr:uid="{00000000-0005-0000-0000-0000520E0000}"/>
    <cellStyle name="20% - Accent4 74 2" xfId="3449" xr:uid="{00000000-0005-0000-0000-0000530E0000}"/>
    <cellStyle name="20% - Accent4 74 2 2" xfId="3450" xr:uid="{00000000-0005-0000-0000-0000540E0000}"/>
    <cellStyle name="20% - Accent4 74 2_Working Capital Current" xfId="10825" xr:uid="{00000000-0005-0000-0000-0000550E0000}"/>
    <cellStyle name="20% - Accent4 74 3" xfId="3451" xr:uid="{00000000-0005-0000-0000-0000560E0000}"/>
    <cellStyle name="20% - Accent4 74 4" xfId="3452" xr:uid="{00000000-0005-0000-0000-0000570E0000}"/>
    <cellStyle name="20% - Accent4 74_Working Capital Current" xfId="10826" xr:uid="{00000000-0005-0000-0000-0000580E0000}"/>
    <cellStyle name="20% - Accent4 75" xfId="3453" xr:uid="{00000000-0005-0000-0000-0000590E0000}"/>
    <cellStyle name="20% - Accent4 75 2" xfId="3454" xr:uid="{00000000-0005-0000-0000-00005A0E0000}"/>
    <cellStyle name="20% - Accent4 75 2 2" xfId="3455" xr:uid="{00000000-0005-0000-0000-00005B0E0000}"/>
    <cellStyle name="20% - Accent4 75 2_Working Capital Current" xfId="10827" xr:uid="{00000000-0005-0000-0000-00005C0E0000}"/>
    <cellStyle name="20% - Accent4 75 3" xfId="3456" xr:uid="{00000000-0005-0000-0000-00005D0E0000}"/>
    <cellStyle name="20% - Accent4 75 4" xfId="3457" xr:uid="{00000000-0005-0000-0000-00005E0E0000}"/>
    <cellStyle name="20% - Accent4 75_Working Capital Current" xfId="10828" xr:uid="{00000000-0005-0000-0000-00005F0E0000}"/>
    <cellStyle name="20% - Accent4 76" xfId="3458" xr:uid="{00000000-0005-0000-0000-0000600E0000}"/>
    <cellStyle name="20% - Accent4 76 2" xfId="3459" xr:uid="{00000000-0005-0000-0000-0000610E0000}"/>
    <cellStyle name="20% - Accent4 76 2 2" xfId="3460" xr:uid="{00000000-0005-0000-0000-0000620E0000}"/>
    <cellStyle name="20% - Accent4 76 2_Working Capital Current" xfId="10829" xr:uid="{00000000-0005-0000-0000-0000630E0000}"/>
    <cellStyle name="20% - Accent4 76 3" xfId="3461" xr:uid="{00000000-0005-0000-0000-0000640E0000}"/>
    <cellStyle name="20% - Accent4 76 4" xfId="3462" xr:uid="{00000000-0005-0000-0000-0000650E0000}"/>
    <cellStyle name="20% - Accent4 76_Working Capital Current" xfId="10830" xr:uid="{00000000-0005-0000-0000-0000660E0000}"/>
    <cellStyle name="20% - Accent4 77" xfId="3463" xr:uid="{00000000-0005-0000-0000-0000670E0000}"/>
    <cellStyle name="20% - Accent4 77 2" xfId="3464" xr:uid="{00000000-0005-0000-0000-0000680E0000}"/>
    <cellStyle name="20% - Accent4 77 2 2" xfId="3465" xr:uid="{00000000-0005-0000-0000-0000690E0000}"/>
    <cellStyle name="20% - Accent4 77 2_Working Capital Current" xfId="10831" xr:uid="{00000000-0005-0000-0000-00006A0E0000}"/>
    <cellStyle name="20% - Accent4 77 3" xfId="3466" xr:uid="{00000000-0005-0000-0000-00006B0E0000}"/>
    <cellStyle name="20% - Accent4 77 4" xfId="3467" xr:uid="{00000000-0005-0000-0000-00006C0E0000}"/>
    <cellStyle name="20% - Accent4 77_Working Capital Current" xfId="10832" xr:uid="{00000000-0005-0000-0000-00006D0E0000}"/>
    <cellStyle name="20% - Accent4 78" xfId="3468" xr:uid="{00000000-0005-0000-0000-00006E0E0000}"/>
    <cellStyle name="20% - Accent4 78 2" xfId="3469" xr:uid="{00000000-0005-0000-0000-00006F0E0000}"/>
    <cellStyle name="20% - Accent4 78 2 2" xfId="3470" xr:uid="{00000000-0005-0000-0000-0000700E0000}"/>
    <cellStyle name="20% - Accent4 78 2_Working Capital Current" xfId="10833" xr:uid="{00000000-0005-0000-0000-0000710E0000}"/>
    <cellStyle name="20% - Accent4 78 3" xfId="3471" xr:uid="{00000000-0005-0000-0000-0000720E0000}"/>
    <cellStyle name="20% - Accent4 78 4" xfId="3472" xr:uid="{00000000-0005-0000-0000-0000730E0000}"/>
    <cellStyle name="20% - Accent4 78_Working Capital Current" xfId="10834" xr:uid="{00000000-0005-0000-0000-0000740E0000}"/>
    <cellStyle name="20% - Accent4 79" xfId="3473" xr:uid="{00000000-0005-0000-0000-0000750E0000}"/>
    <cellStyle name="20% - Accent4 79 2" xfId="3474" xr:uid="{00000000-0005-0000-0000-0000760E0000}"/>
    <cellStyle name="20% - Accent4 79 2 2" xfId="3475" xr:uid="{00000000-0005-0000-0000-0000770E0000}"/>
    <cellStyle name="20% - Accent4 79 2_Working Capital Current" xfId="10835" xr:uid="{00000000-0005-0000-0000-0000780E0000}"/>
    <cellStyle name="20% - Accent4 79 3" xfId="3476" xr:uid="{00000000-0005-0000-0000-0000790E0000}"/>
    <cellStyle name="20% - Accent4 79 4" xfId="3477" xr:uid="{00000000-0005-0000-0000-00007A0E0000}"/>
    <cellStyle name="20% - Accent4 79_Working Capital Current" xfId="10836" xr:uid="{00000000-0005-0000-0000-00007B0E0000}"/>
    <cellStyle name="20% - Accent4 8" xfId="3478" xr:uid="{00000000-0005-0000-0000-00007C0E0000}"/>
    <cellStyle name="20% - Accent4 8 2" xfId="3479" xr:uid="{00000000-0005-0000-0000-00007D0E0000}"/>
    <cellStyle name="20% - Accent4 8 2 2" xfId="3480" xr:uid="{00000000-0005-0000-0000-00007E0E0000}"/>
    <cellStyle name="20% - Accent4 8 2 2 2" xfId="3481" xr:uid="{00000000-0005-0000-0000-00007F0E0000}"/>
    <cellStyle name="20% - Accent4 8 2 2_Working Capital Current" xfId="10837" xr:uid="{00000000-0005-0000-0000-0000800E0000}"/>
    <cellStyle name="20% - Accent4 8 2 3" xfId="3482" xr:uid="{00000000-0005-0000-0000-0000810E0000}"/>
    <cellStyle name="20% - Accent4 8 2 4" xfId="3483" xr:uid="{00000000-0005-0000-0000-0000820E0000}"/>
    <cellStyle name="20% - Accent4 8 2_Working Capital Current" xfId="10838" xr:uid="{00000000-0005-0000-0000-0000830E0000}"/>
    <cellStyle name="20% - Accent4 8 3" xfId="3484" xr:uid="{00000000-0005-0000-0000-0000840E0000}"/>
    <cellStyle name="20% - Accent4 8 3 2" xfId="3485" xr:uid="{00000000-0005-0000-0000-0000850E0000}"/>
    <cellStyle name="20% - Accent4 8 3_Working Capital Current" xfId="10839" xr:uid="{00000000-0005-0000-0000-0000860E0000}"/>
    <cellStyle name="20% - Accent4 8 4" xfId="3486" xr:uid="{00000000-0005-0000-0000-0000870E0000}"/>
    <cellStyle name="20% - Accent4 8 5" xfId="3487" xr:uid="{00000000-0005-0000-0000-0000880E0000}"/>
    <cellStyle name="20% - Accent4 8_Not_for_upload_before_M4_correc" xfId="10840" xr:uid="{00000000-0005-0000-0000-0000890E0000}"/>
    <cellStyle name="20% - Accent4 80" xfId="3488" xr:uid="{00000000-0005-0000-0000-00008A0E0000}"/>
    <cellStyle name="20% - Accent4 80 2" xfId="3489" xr:uid="{00000000-0005-0000-0000-00008B0E0000}"/>
    <cellStyle name="20% - Accent4 80 2 2" xfId="3490" xr:uid="{00000000-0005-0000-0000-00008C0E0000}"/>
    <cellStyle name="20% - Accent4 80 2_Working Capital Current" xfId="10841" xr:uid="{00000000-0005-0000-0000-00008D0E0000}"/>
    <cellStyle name="20% - Accent4 80 3" xfId="3491" xr:uid="{00000000-0005-0000-0000-00008E0E0000}"/>
    <cellStyle name="20% - Accent4 80 4" xfId="3492" xr:uid="{00000000-0005-0000-0000-00008F0E0000}"/>
    <cellStyle name="20% - Accent4 80_Working Capital Current" xfId="10842" xr:uid="{00000000-0005-0000-0000-0000900E0000}"/>
    <cellStyle name="20% - Accent4 81" xfId="3493" xr:uid="{00000000-0005-0000-0000-0000910E0000}"/>
    <cellStyle name="20% - Accent4 81 2" xfId="3494" xr:uid="{00000000-0005-0000-0000-0000920E0000}"/>
    <cellStyle name="20% - Accent4 81 2 2" xfId="3495" xr:uid="{00000000-0005-0000-0000-0000930E0000}"/>
    <cellStyle name="20% - Accent4 81 2_Working Capital Current" xfId="10843" xr:uid="{00000000-0005-0000-0000-0000940E0000}"/>
    <cellStyle name="20% - Accent4 81 3" xfId="3496" xr:uid="{00000000-0005-0000-0000-0000950E0000}"/>
    <cellStyle name="20% - Accent4 81 4" xfId="3497" xr:uid="{00000000-0005-0000-0000-0000960E0000}"/>
    <cellStyle name="20% - Accent4 81_Working Capital Current" xfId="10844" xr:uid="{00000000-0005-0000-0000-0000970E0000}"/>
    <cellStyle name="20% - Accent4 82" xfId="3498" xr:uid="{00000000-0005-0000-0000-0000980E0000}"/>
    <cellStyle name="20% - Accent4 82 2" xfId="3499" xr:uid="{00000000-0005-0000-0000-0000990E0000}"/>
    <cellStyle name="20% - Accent4 82 2 2" xfId="3500" xr:uid="{00000000-0005-0000-0000-00009A0E0000}"/>
    <cellStyle name="20% - Accent4 82 2_Working Capital Current" xfId="10845" xr:uid="{00000000-0005-0000-0000-00009B0E0000}"/>
    <cellStyle name="20% - Accent4 82 3" xfId="3501" xr:uid="{00000000-0005-0000-0000-00009C0E0000}"/>
    <cellStyle name="20% - Accent4 82 4" xfId="3502" xr:uid="{00000000-0005-0000-0000-00009D0E0000}"/>
    <cellStyle name="20% - Accent4 82_Working Capital Current" xfId="10846" xr:uid="{00000000-0005-0000-0000-00009E0E0000}"/>
    <cellStyle name="20% - Accent4 83" xfId="3503" xr:uid="{00000000-0005-0000-0000-00009F0E0000}"/>
    <cellStyle name="20% - Accent4 83 2" xfId="3504" xr:uid="{00000000-0005-0000-0000-0000A00E0000}"/>
    <cellStyle name="20% - Accent4 83 2 2" xfId="3505" xr:uid="{00000000-0005-0000-0000-0000A10E0000}"/>
    <cellStyle name="20% - Accent4 83 2_Working Capital Current" xfId="10847" xr:uid="{00000000-0005-0000-0000-0000A20E0000}"/>
    <cellStyle name="20% - Accent4 83 3" xfId="3506" xr:uid="{00000000-0005-0000-0000-0000A30E0000}"/>
    <cellStyle name="20% - Accent4 83 4" xfId="3507" xr:uid="{00000000-0005-0000-0000-0000A40E0000}"/>
    <cellStyle name="20% - Accent4 83_Working Capital Current" xfId="10848" xr:uid="{00000000-0005-0000-0000-0000A50E0000}"/>
    <cellStyle name="20% - Accent4 84" xfId="3508" xr:uid="{00000000-0005-0000-0000-0000A60E0000}"/>
    <cellStyle name="20% - Accent4 84 2" xfId="3509" xr:uid="{00000000-0005-0000-0000-0000A70E0000}"/>
    <cellStyle name="20% - Accent4 84 2 2" xfId="3510" xr:uid="{00000000-0005-0000-0000-0000A80E0000}"/>
    <cellStyle name="20% - Accent4 84 2_Working Capital Current" xfId="10849" xr:uid="{00000000-0005-0000-0000-0000A90E0000}"/>
    <cellStyle name="20% - Accent4 84 3" xfId="3511" xr:uid="{00000000-0005-0000-0000-0000AA0E0000}"/>
    <cellStyle name="20% - Accent4 84 4" xfId="3512" xr:uid="{00000000-0005-0000-0000-0000AB0E0000}"/>
    <cellStyle name="20% - Accent4 84_Working Capital Current" xfId="10850" xr:uid="{00000000-0005-0000-0000-0000AC0E0000}"/>
    <cellStyle name="20% - Accent4 85" xfId="3513" xr:uid="{00000000-0005-0000-0000-0000AD0E0000}"/>
    <cellStyle name="20% - Accent4 85 2" xfId="3514" xr:uid="{00000000-0005-0000-0000-0000AE0E0000}"/>
    <cellStyle name="20% - Accent4 85 2 2" xfId="3515" xr:uid="{00000000-0005-0000-0000-0000AF0E0000}"/>
    <cellStyle name="20% - Accent4 85 2_Working Capital Current" xfId="10851" xr:uid="{00000000-0005-0000-0000-0000B00E0000}"/>
    <cellStyle name="20% - Accent4 85 3" xfId="3516" xr:uid="{00000000-0005-0000-0000-0000B10E0000}"/>
    <cellStyle name="20% - Accent4 85 4" xfId="3517" xr:uid="{00000000-0005-0000-0000-0000B20E0000}"/>
    <cellStyle name="20% - Accent4 85_Working Capital Current" xfId="10852" xr:uid="{00000000-0005-0000-0000-0000B30E0000}"/>
    <cellStyle name="20% - Accent4 86" xfId="3518" xr:uid="{00000000-0005-0000-0000-0000B40E0000}"/>
    <cellStyle name="20% - Accent4 86 2" xfId="3519" xr:uid="{00000000-0005-0000-0000-0000B50E0000}"/>
    <cellStyle name="20% - Accent4 86 2 2" xfId="3520" xr:uid="{00000000-0005-0000-0000-0000B60E0000}"/>
    <cellStyle name="20% - Accent4 86 2_Working Capital Current" xfId="10853" xr:uid="{00000000-0005-0000-0000-0000B70E0000}"/>
    <cellStyle name="20% - Accent4 86 3" xfId="3521" xr:uid="{00000000-0005-0000-0000-0000B80E0000}"/>
    <cellStyle name="20% - Accent4 86 4" xfId="3522" xr:uid="{00000000-0005-0000-0000-0000B90E0000}"/>
    <cellStyle name="20% - Accent4 86_Working Capital Current" xfId="10854" xr:uid="{00000000-0005-0000-0000-0000BA0E0000}"/>
    <cellStyle name="20% - Accent4 87" xfId="3523" xr:uid="{00000000-0005-0000-0000-0000BB0E0000}"/>
    <cellStyle name="20% - Accent4 87 2" xfId="3524" xr:uid="{00000000-0005-0000-0000-0000BC0E0000}"/>
    <cellStyle name="20% - Accent4 87 2 2" xfId="3525" xr:uid="{00000000-0005-0000-0000-0000BD0E0000}"/>
    <cellStyle name="20% - Accent4 87 2_Working Capital Current" xfId="10855" xr:uid="{00000000-0005-0000-0000-0000BE0E0000}"/>
    <cellStyle name="20% - Accent4 87 3" xfId="3526" xr:uid="{00000000-0005-0000-0000-0000BF0E0000}"/>
    <cellStyle name="20% - Accent4 87 4" xfId="3527" xr:uid="{00000000-0005-0000-0000-0000C00E0000}"/>
    <cellStyle name="20% - Accent4 87_Working Capital Current" xfId="10856" xr:uid="{00000000-0005-0000-0000-0000C10E0000}"/>
    <cellStyle name="20% - Accent4 88" xfId="3528" xr:uid="{00000000-0005-0000-0000-0000C20E0000}"/>
    <cellStyle name="20% - Accent4 88 2" xfId="3529" xr:uid="{00000000-0005-0000-0000-0000C30E0000}"/>
    <cellStyle name="20% - Accent4 88 2 2" xfId="3530" xr:uid="{00000000-0005-0000-0000-0000C40E0000}"/>
    <cellStyle name="20% - Accent4 88 2_Working Capital Current" xfId="10857" xr:uid="{00000000-0005-0000-0000-0000C50E0000}"/>
    <cellStyle name="20% - Accent4 88 3" xfId="3531" xr:uid="{00000000-0005-0000-0000-0000C60E0000}"/>
    <cellStyle name="20% - Accent4 88 4" xfId="3532" xr:uid="{00000000-0005-0000-0000-0000C70E0000}"/>
    <cellStyle name="20% - Accent4 88_Working Capital Current" xfId="10858" xr:uid="{00000000-0005-0000-0000-0000C80E0000}"/>
    <cellStyle name="20% - Accent4 89" xfId="3533" xr:uid="{00000000-0005-0000-0000-0000C90E0000}"/>
    <cellStyle name="20% - Accent4 89 2" xfId="3534" xr:uid="{00000000-0005-0000-0000-0000CA0E0000}"/>
    <cellStyle name="20% - Accent4 89 2 2" xfId="3535" xr:uid="{00000000-0005-0000-0000-0000CB0E0000}"/>
    <cellStyle name="20% - Accent4 89 2_Working Capital Current" xfId="10859" xr:uid="{00000000-0005-0000-0000-0000CC0E0000}"/>
    <cellStyle name="20% - Accent4 89 3" xfId="3536" xr:uid="{00000000-0005-0000-0000-0000CD0E0000}"/>
    <cellStyle name="20% - Accent4 89 4" xfId="3537" xr:uid="{00000000-0005-0000-0000-0000CE0E0000}"/>
    <cellStyle name="20% - Accent4 89_Working Capital Current" xfId="10860" xr:uid="{00000000-0005-0000-0000-0000CF0E0000}"/>
    <cellStyle name="20% - Accent4 9" xfId="3538" xr:uid="{00000000-0005-0000-0000-0000D00E0000}"/>
    <cellStyle name="20% - Accent4 9 2" xfId="3539" xr:uid="{00000000-0005-0000-0000-0000D10E0000}"/>
    <cellStyle name="20% - Accent4 9 2 2" xfId="3540" xr:uid="{00000000-0005-0000-0000-0000D20E0000}"/>
    <cellStyle name="20% - Accent4 9 2 2 2" xfId="3541" xr:uid="{00000000-0005-0000-0000-0000D30E0000}"/>
    <cellStyle name="20% - Accent4 9 2 2_Working Capital Current" xfId="10861" xr:uid="{00000000-0005-0000-0000-0000D40E0000}"/>
    <cellStyle name="20% - Accent4 9 2 3" xfId="3542" xr:uid="{00000000-0005-0000-0000-0000D50E0000}"/>
    <cellStyle name="20% - Accent4 9 2 4" xfId="3543" xr:uid="{00000000-0005-0000-0000-0000D60E0000}"/>
    <cellStyle name="20% - Accent4 9 2_Working Capital Current" xfId="10862" xr:uid="{00000000-0005-0000-0000-0000D70E0000}"/>
    <cellStyle name="20% - Accent4 9 3" xfId="3544" xr:uid="{00000000-0005-0000-0000-0000D80E0000}"/>
    <cellStyle name="20% - Accent4 9 3 2" xfId="3545" xr:uid="{00000000-0005-0000-0000-0000D90E0000}"/>
    <cellStyle name="20% - Accent4 9 3_Working Capital Current" xfId="10863" xr:uid="{00000000-0005-0000-0000-0000DA0E0000}"/>
    <cellStyle name="20% - Accent4 9 4" xfId="3546" xr:uid="{00000000-0005-0000-0000-0000DB0E0000}"/>
    <cellStyle name="20% - Accent4 9 5" xfId="3547" xr:uid="{00000000-0005-0000-0000-0000DC0E0000}"/>
    <cellStyle name="20% - Accent4 9_Not_for_upload_before_M4_correc" xfId="10864" xr:uid="{00000000-0005-0000-0000-0000DD0E0000}"/>
    <cellStyle name="20% - Accent4 90" xfId="3548" xr:uid="{00000000-0005-0000-0000-0000DE0E0000}"/>
    <cellStyle name="20% - Accent4 90 2" xfId="3549" xr:uid="{00000000-0005-0000-0000-0000DF0E0000}"/>
    <cellStyle name="20% - Accent4 90 2 2" xfId="3550" xr:uid="{00000000-0005-0000-0000-0000E00E0000}"/>
    <cellStyle name="20% - Accent4 90 2_Working Capital Current" xfId="10865" xr:uid="{00000000-0005-0000-0000-0000E10E0000}"/>
    <cellStyle name="20% - Accent4 90 3" xfId="3551" xr:uid="{00000000-0005-0000-0000-0000E20E0000}"/>
    <cellStyle name="20% - Accent4 90 4" xfId="3552" xr:uid="{00000000-0005-0000-0000-0000E30E0000}"/>
    <cellStyle name="20% - Accent4 90_Working Capital Current" xfId="10866" xr:uid="{00000000-0005-0000-0000-0000E40E0000}"/>
    <cellStyle name="20% - Accent4 91" xfId="3553" xr:uid="{00000000-0005-0000-0000-0000E50E0000}"/>
    <cellStyle name="20% - Accent4 91 2" xfId="3554" xr:uid="{00000000-0005-0000-0000-0000E60E0000}"/>
    <cellStyle name="20% - Accent4 91 2 2" xfId="3555" xr:uid="{00000000-0005-0000-0000-0000E70E0000}"/>
    <cellStyle name="20% - Accent4 91 2_Working Capital Current" xfId="10867" xr:uid="{00000000-0005-0000-0000-0000E80E0000}"/>
    <cellStyle name="20% - Accent4 91 3" xfId="3556" xr:uid="{00000000-0005-0000-0000-0000E90E0000}"/>
    <cellStyle name="20% - Accent4 91 4" xfId="3557" xr:uid="{00000000-0005-0000-0000-0000EA0E0000}"/>
    <cellStyle name="20% - Accent4 91_Working Capital Current" xfId="10868" xr:uid="{00000000-0005-0000-0000-0000EB0E0000}"/>
    <cellStyle name="20% - Accent4 92" xfId="3558" xr:uid="{00000000-0005-0000-0000-0000EC0E0000}"/>
    <cellStyle name="20% - Accent4 92 2" xfId="3559" xr:uid="{00000000-0005-0000-0000-0000ED0E0000}"/>
    <cellStyle name="20% - Accent4 92 2 2" xfId="3560" xr:uid="{00000000-0005-0000-0000-0000EE0E0000}"/>
    <cellStyle name="20% - Accent4 92 2_Working Capital Current" xfId="10869" xr:uid="{00000000-0005-0000-0000-0000EF0E0000}"/>
    <cellStyle name="20% - Accent4 92 3" xfId="3561" xr:uid="{00000000-0005-0000-0000-0000F00E0000}"/>
    <cellStyle name="20% - Accent4 92 4" xfId="3562" xr:uid="{00000000-0005-0000-0000-0000F10E0000}"/>
    <cellStyle name="20% - Accent4 92_Working Capital Current" xfId="10870" xr:uid="{00000000-0005-0000-0000-0000F20E0000}"/>
    <cellStyle name="20% - Accent4 93" xfId="3563" xr:uid="{00000000-0005-0000-0000-0000F30E0000}"/>
    <cellStyle name="20% - Accent4 93 2" xfId="3564" xr:uid="{00000000-0005-0000-0000-0000F40E0000}"/>
    <cellStyle name="20% - Accent4 93 2 2" xfId="3565" xr:uid="{00000000-0005-0000-0000-0000F50E0000}"/>
    <cellStyle name="20% - Accent4 93 2_Working Capital Current" xfId="10871" xr:uid="{00000000-0005-0000-0000-0000F60E0000}"/>
    <cellStyle name="20% - Accent4 93 3" xfId="3566" xr:uid="{00000000-0005-0000-0000-0000F70E0000}"/>
    <cellStyle name="20% - Accent4 93 4" xfId="3567" xr:uid="{00000000-0005-0000-0000-0000F80E0000}"/>
    <cellStyle name="20% - Accent4 93_Working Capital Current" xfId="10872" xr:uid="{00000000-0005-0000-0000-0000F90E0000}"/>
    <cellStyle name="20% - Accent4 94" xfId="3568" xr:uid="{00000000-0005-0000-0000-0000FA0E0000}"/>
    <cellStyle name="20% - Accent4 94 2" xfId="3569" xr:uid="{00000000-0005-0000-0000-0000FB0E0000}"/>
    <cellStyle name="20% - Accent4 94 2 2" xfId="3570" xr:uid="{00000000-0005-0000-0000-0000FC0E0000}"/>
    <cellStyle name="20% - Accent4 94 2_Working Capital Current" xfId="10873" xr:uid="{00000000-0005-0000-0000-0000FD0E0000}"/>
    <cellStyle name="20% - Accent4 94 3" xfId="3571" xr:uid="{00000000-0005-0000-0000-0000FE0E0000}"/>
    <cellStyle name="20% - Accent4 94 4" xfId="3572" xr:uid="{00000000-0005-0000-0000-0000FF0E0000}"/>
    <cellStyle name="20% - Accent4 94_Working Capital Current" xfId="10874" xr:uid="{00000000-0005-0000-0000-0000000F0000}"/>
    <cellStyle name="20% - Accent4 95" xfId="3573" xr:uid="{00000000-0005-0000-0000-0000010F0000}"/>
    <cellStyle name="20% - Accent4 95 2" xfId="3574" xr:uid="{00000000-0005-0000-0000-0000020F0000}"/>
    <cellStyle name="20% - Accent4 95 2 2" xfId="3575" xr:uid="{00000000-0005-0000-0000-0000030F0000}"/>
    <cellStyle name="20% - Accent4 95 2_Working Capital Current" xfId="10875" xr:uid="{00000000-0005-0000-0000-0000040F0000}"/>
    <cellStyle name="20% - Accent4 95 3" xfId="3576" xr:uid="{00000000-0005-0000-0000-0000050F0000}"/>
    <cellStyle name="20% - Accent4 95 4" xfId="3577" xr:uid="{00000000-0005-0000-0000-0000060F0000}"/>
    <cellStyle name="20% - Accent4 95_Working Capital Current" xfId="10876" xr:uid="{00000000-0005-0000-0000-0000070F0000}"/>
    <cellStyle name="20% - Accent4 96" xfId="3578" xr:uid="{00000000-0005-0000-0000-0000080F0000}"/>
    <cellStyle name="20% - Accent4 96 2" xfId="3579" xr:uid="{00000000-0005-0000-0000-0000090F0000}"/>
    <cellStyle name="20% - Accent4 96 2 2" xfId="3580" xr:uid="{00000000-0005-0000-0000-00000A0F0000}"/>
    <cellStyle name="20% - Accent4 96 2_Working Capital Current" xfId="10877" xr:uid="{00000000-0005-0000-0000-00000B0F0000}"/>
    <cellStyle name="20% - Accent4 96 3" xfId="3581" xr:uid="{00000000-0005-0000-0000-00000C0F0000}"/>
    <cellStyle name="20% - Accent4 96 4" xfId="3582" xr:uid="{00000000-0005-0000-0000-00000D0F0000}"/>
    <cellStyle name="20% - Accent4 96_Working Capital Current" xfId="10878" xr:uid="{00000000-0005-0000-0000-00000E0F0000}"/>
    <cellStyle name="20% - Accent4 97" xfId="3583" xr:uid="{00000000-0005-0000-0000-00000F0F0000}"/>
    <cellStyle name="20% - Accent4 97 2" xfId="3584" xr:uid="{00000000-0005-0000-0000-0000100F0000}"/>
    <cellStyle name="20% - Accent4 97 2 2" xfId="3585" xr:uid="{00000000-0005-0000-0000-0000110F0000}"/>
    <cellStyle name="20% - Accent4 97 2_Working Capital Current" xfId="10879" xr:uid="{00000000-0005-0000-0000-0000120F0000}"/>
    <cellStyle name="20% - Accent4 97 3" xfId="3586" xr:uid="{00000000-0005-0000-0000-0000130F0000}"/>
    <cellStyle name="20% - Accent4 97 4" xfId="3587" xr:uid="{00000000-0005-0000-0000-0000140F0000}"/>
    <cellStyle name="20% - Accent4 97_Working Capital Current" xfId="10880" xr:uid="{00000000-0005-0000-0000-0000150F0000}"/>
    <cellStyle name="20% - Accent4 98" xfId="3588" xr:uid="{00000000-0005-0000-0000-0000160F0000}"/>
    <cellStyle name="20% - Accent4 98 2" xfId="3589" xr:uid="{00000000-0005-0000-0000-0000170F0000}"/>
    <cellStyle name="20% - Accent4 98 2 2" xfId="3590" xr:uid="{00000000-0005-0000-0000-0000180F0000}"/>
    <cellStyle name="20% - Accent4 98 2_Working Capital Current" xfId="10881" xr:uid="{00000000-0005-0000-0000-0000190F0000}"/>
    <cellStyle name="20% - Accent4 98 3" xfId="3591" xr:uid="{00000000-0005-0000-0000-00001A0F0000}"/>
    <cellStyle name="20% - Accent4 98 4" xfId="3592" xr:uid="{00000000-0005-0000-0000-00001B0F0000}"/>
    <cellStyle name="20% - Accent4 98_Working Capital Current" xfId="10882" xr:uid="{00000000-0005-0000-0000-00001C0F0000}"/>
    <cellStyle name="20% - Accent4 99" xfId="3593" xr:uid="{00000000-0005-0000-0000-00001D0F0000}"/>
    <cellStyle name="20% - Accent4 99 2" xfId="3594" xr:uid="{00000000-0005-0000-0000-00001E0F0000}"/>
    <cellStyle name="20% - Accent4 99 2 2" xfId="3595" xr:uid="{00000000-0005-0000-0000-00001F0F0000}"/>
    <cellStyle name="20% - Accent4 99 2_Working Capital Current" xfId="10883" xr:uid="{00000000-0005-0000-0000-0000200F0000}"/>
    <cellStyle name="20% - Accent4 99 3" xfId="3596" xr:uid="{00000000-0005-0000-0000-0000210F0000}"/>
    <cellStyle name="20% - Accent4 99 4" xfId="3597" xr:uid="{00000000-0005-0000-0000-0000220F0000}"/>
    <cellStyle name="20% - Accent4 99_Working Capital Current" xfId="10884" xr:uid="{00000000-0005-0000-0000-0000230F0000}"/>
    <cellStyle name="20% - Accent5" xfId="33" builtinId="46" customBuiltin="1"/>
    <cellStyle name="20% - Accent5 10" xfId="3598" xr:uid="{00000000-0005-0000-0000-0000240F0000}"/>
    <cellStyle name="20% - Accent5 10 2" xfId="3599" xr:uid="{00000000-0005-0000-0000-0000250F0000}"/>
    <cellStyle name="20% - Accent5 10 2 2" xfId="3600" xr:uid="{00000000-0005-0000-0000-0000260F0000}"/>
    <cellStyle name="20% - Accent5 10 2 2 2" xfId="3601" xr:uid="{00000000-0005-0000-0000-0000270F0000}"/>
    <cellStyle name="20% - Accent5 10 2 2_Working Capital Current" xfId="10885" xr:uid="{00000000-0005-0000-0000-0000280F0000}"/>
    <cellStyle name="20% - Accent5 10 2 3" xfId="3602" xr:uid="{00000000-0005-0000-0000-0000290F0000}"/>
    <cellStyle name="20% - Accent5 10 2 4" xfId="3603" xr:uid="{00000000-0005-0000-0000-00002A0F0000}"/>
    <cellStyle name="20% - Accent5 10 2_Working Capital Current" xfId="10886" xr:uid="{00000000-0005-0000-0000-00002B0F0000}"/>
    <cellStyle name="20% - Accent5 10 3" xfId="3604" xr:uid="{00000000-0005-0000-0000-00002C0F0000}"/>
    <cellStyle name="20% - Accent5 10 3 2" xfId="3605" xr:uid="{00000000-0005-0000-0000-00002D0F0000}"/>
    <cellStyle name="20% - Accent5 10 3_Working Capital Current" xfId="10887" xr:uid="{00000000-0005-0000-0000-00002E0F0000}"/>
    <cellStyle name="20% - Accent5 10 4" xfId="3606" xr:uid="{00000000-0005-0000-0000-00002F0F0000}"/>
    <cellStyle name="20% - Accent5 10 5" xfId="3607" xr:uid="{00000000-0005-0000-0000-0000300F0000}"/>
    <cellStyle name="20% - Accent5 10_Not_for_upload_before_M4_correc" xfId="10888" xr:uid="{00000000-0005-0000-0000-0000310F0000}"/>
    <cellStyle name="20% - Accent5 100" xfId="3608" xr:uid="{00000000-0005-0000-0000-0000320F0000}"/>
    <cellStyle name="20% - Accent5 100 2" xfId="3609" xr:uid="{00000000-0005-0000-0000-0000330F0000}"/>
    <cellStyle name="20% - Accent5 100 2 2" xfId="3610" xr:uid="{00000000-0005-0000-0000-0000340F0000}"/>
    <cellStyle name="20% - Accent5 100 2_Working Capital Current" xfId="10889" xr:uid="{00000000-0005-0000-0000-0000350F0000}"/>
    <cellStyle name="20% - Accent5 100 3" xfId="3611" xr:uid="{00000000-0005-0000-0000-0000360F0000}"/>
    <cellStyle name="20% - Accent5 100 4" xfId="3612" xr:uid="{00000000-0005-0000-0000-0000370F0000}"/>
    <cellStyle name="20% - Accent5 100_Working Capital Current" xfId="10890" xr:uid="{00000000-0005-0000-0000-0000380F0000}"/>
    <cellStyle name="20% - Accent5 101" xfId="3613" xr:uid="{00000000-0005-0000-0000-0000390F0000}"/>
    <cellStyle name="20% - Accent5 101 2" xfId="3614" xr:uid="{00000000-0005-0000-0000-00003A0F0000}"/>
    <cellStyle name="20% - Accent5 101 3" xfId="3615" xr:uid="{00000000-0005-0000-0000-00003B0F0000}"/>
    <cellStyle name="20% - Accent5 101_Working Capital Current" xfId="10891" xr:uid="{00000000-0005-0000-0000-00003C0F0000}"/>
    <cellStyle name="20% - Accent5 102" xfId="3616" xr:uid="{00000000-0005-0000-0000-00003D0F0000}"/>
    <cellStyle name="20% - Accent5 102 2" xfId="3617" xr:uid="{00000000-0005-0000-0000-00003E0F0000}"/>
    <cellStyle name="20% - Accent5 102 3" xfId="3618" xr:uid="{00000000-0005-0000-0000-00003F0F0000}"/>
    <cellStyle name="20% - Accent5 102_Working Capital Current" xfId="10892" xr:uid="{00000000-0005-0000-0000-0000400F0000}"/>
    <cellStyle name="20% - Accent5 103" xfId="3619" xr:uid="{00000000-0005-0000-0000-0000410F0000}"/>
    <cellStyle name="20% - Accent5 104" xfId="3620" xr:uid="{00000000-0005-0000-0000-0000420F0000}"/>
    <cellStyle name="20% - Accent5 105" xfId="10893" xr:uid="{00000000-0005-0000-0000-0000430F0000}"/>
    <cellStyle name="20% - Accent5 11" xfId="3621" xr:uid="{00000000-0005-0000-0000-0000440F0000}"/>
    <cellStyle name="20% - Accent5 11 2" xfId="3622" xr:uid="{00000000-0005-0000-0000-0000450F0000}"/>
    <cellStyle name="20% - Accent5 11 2 2" xfId="3623" xr:uid="{00000000-0005-0000-0000-0000460F0000}"/>
    <cellStyle name="20% - Accent5 11 2 2 2" xfId="3624" xr:uid="{00000000-0005-0000-0000-0000470F0000}"/>
    <cellStyle name="20% - Accent5 11 2 2_Working Capital Current" xfId="10894" xr:uid="{00000000-0005-0000-0000-0000480F0000}"/>
    <cellStyle name="20% - Accent5 11 2 3" xfId="3625" xr:uid="{00000000-0005-0000-0000-0000490F0000}"/>
    <cellStyle name="20% - Accent5 11 2 4" xfId="3626" xr:uid="{00000000-0005-0000-0000-00004A0F0000}"/>
    <cellStyle name="20% - Accent5 11 2_Working Capital Current" xfId="10895" xr:uid="{00000000-0005-0000-0000-00004B0F0000}"/>
    <cellStyle name="20% - Accent5 11 3" xfId="3627" xr:uid="{00000000-0005-0000-0000-00004C0F0000}"/>
    <cellStyle name="20% - Accent5 11 3 2" xfId="3628" xr:uid="{00000000-0005-0000-0000-00004D0F0000}"/>
    <cellStyle name="20% - Accent5 11 3_Working Capital Current" xfId="10896" xr:uid="{00000000-0005-0000-0000-00004E0F0000}"/>
    <cellStyle name="20% - Accent5 11 4" xfId="3629" xr:uid="{00000000-0005-0000-0000-00004F0F0000}"/>
    <cellStyle name="20% - Accent5 11 5" xfId="3630" xr:uid="{00000000-0005-0000-0000-0000500F0000}"/>
    <cellStyle name="20% - Accent5 11_Not_for_upload_before_M4_correc" xfId="10897" xr:uid="{00000000-0005-0000-0000-0000510F0000}"/>
    <cellStyle name="20% - Accent5 12" xfId="3631" xr:uid="{00000000-0005-0000-0000-0000520F0000}"/>
    <cellStyle name="20% - Accent5 12 2" xfId="3632" xr:uid="{00000000-0005-0000-0000-0000530F0000}"/>
    <cellStyle name="20% - Accent5 12 2 2" xfId="3633" xr:uid="{00000000-0005-0000-0000-0000540F0000}"/>
    <cellStyle name="20% - Accent5 12 2 2 2" xfId="3634" xr:uid="{00000000-0005-0000-0000-0000550F0000}"/>
    <cellStyle name="20% - Accent5 12 2 2_Working Capital Current" xfId="10898" xr:uid="{00000000-0005-0000-0000-0000560F0000}"/>
    <cellStyle name="20% - Accent5 12 2 3" xfId="3635" xr:uid="{00000000-0005-0000-0000-0000570F0000}"/>
    <cellStyle name="20% - Accent5 12 2 4" xfId="3636" xr:uid="{00000000-0005-0000-0000-0000580F0000}"/>
    <cellStyle name="20% - Accent5 12 2_Working Capital Current" xfId="10899" xr:uid="{00000000-0005-0000-0000-0000590F0000}"/>
    <cellStyle name="20% - Accent5 12 3" xfId="3637" xr:uid="{00000000-0005-0000-0000-00005A0F0000}"/>
    <cellStyle name="20% - Accent5 12 3 2" xfId="3638" xr:uid="{00000000-0005-0000-0000-00005B0F0000}"/>
    <cellStyle name="20% - Accent5 12 3_Working Capital Current" xfId="10900" xr:uid="{00000000-0005-0000-0000-00005C0F0000}"/>
    <cellStyle name="20% - Accent5 12 4" xfId="3639" xr:uid="{00000000-0005-0000-0000-00005D0F0000}"/>
    <cellStyle name="20% - Accent5 12 5" xfId="3640" xr:uid="{00000000-0005-0000-0000-00005E0F0000}"/>
    <cellStyle name="20% - Accent5 12_Not_for_upload_before_M4_correc" xfId="10901" xr:uid="{00000000-0005-0000-0000-00005F0F0000}"/>
    <cellStyle name="20% - Accent5 13" xfId="3641" xr:uid="{00000000-0005-0000-0000-0000600F0000}"/>
    <cellStyle name="20% - Accent5 13 2" xfId="3642" xr:uid="{00000000-0005-0000-0000-0000610F0000}"/>
    <cellStyle name="20% - Accent5 13 2 2" xfId="3643" xr:uid="{00000000-0005-0000-0000-0000620F0000}"/>
    <cellStyle name="20% - Accent5 13 2 2 2" xfId="3644" xr:uid="{00000000-0005-0000-0000-0000630F0000}"/>
    <cellStyle name="20% - Accent5 13 2 2_Working Capital Current" xfId="10902" xr:uid="{00000000-0005-0000-0000-0000640F0000}"/>
    <cellStyle name="20% - Accent5 13 2 3" xfId="3645" xr:uid="{00000000-0005-0000-0000-0000650F0000}"/>
    <cellStyle name="20% - Accent5 13 2 4" xfId="3646" xr:uid="{00000000-0005-0000-0000-0000660F0000}"/>
    <cellStyle name="20% - Accent5 13 2_Working Capital Current" xfId="10903" xr:uid="{00000000-0005-0000-0000-0000670F0000}"/>
    <cellStyle name="20% - Accent5 13 3" xfId="3647" xr:uid="{00000000-0005-0000-0000-0000680F0000}"/>
    <cellStyle name="20% - Accent5 13 3 2" xfId="3648" xr:uid="{00000000-0005-0000-0000-0000690F0000}"/>
    <cellStyle name="20% - Accent5 13 3_Working Capital Current" xfId="10904" xr:uid="{00000000-0005-0000-0000-00006A0F0000}"/>
    <cellStyle name="20% - Accent5 13 4" xfId="3649" xr:uid="{00000000-0005-0000-0000-00006B0F0000}"/>
    <cellStyle name="20% - Accent5 13 5" xfId="3650" xr:uid="{00000000-0005-0000-0000-00006C0F0000}"/>
    <cellStyle name="20% - Accent5 13_Not_for_upload_before_M4_correc" xfId="10905" xr:uid="{00000000-0005-0000-0000-00006D0F0000}"/>
    <cellStyle name="20% - Accent5 14" xfId="3651" xr:uid="{00000000-0005-0000-0000-00006E0F0000}"/>
    <cellStyle name="20% - Accent5 14 2" xfId="3652" xr:uid="{00000000-0005-0000-0000-00006F0F0000}"/>
    <cellStyle name="20% - Accent5 14 2 2" xfId="3653" xr:uid="{00000000-0005-0000-0000-0000700F0000}"/>
    <cellStyle name="20% - Accent5 14 2 2 2" xfId="3654" xr:uid="{00000000-0005-0000-0000-0000710F0000}"/>
    <cellStyle name="20% - Accent5 14 2 2_Working Capital Current" xfId="10906" xr:uid="{00000000-0005-0000-0000-0000720F0000}"/>
    <cellStyle name="20% - Accent5 14 2 3" xfId="3655" xr:uid="{00000000-0005-0000-0000-0000730F0000}"/>
    <cellStyle name="20% - Accent5 14 2 4" xfId="3656" xr:uid="{00000000-0005-0000-0000-0000740F0000}"/>
    <cellStyle name="20% - Accent5 14 2_Working Capital Current" xfId="10907" xr:uid="{00000000-0005-0000-0000-0000750F0000}"/>
    <cellStyle name="20% - Accent5 14 3" xfId="3657" xr:uid="{00000000-0005-0000-0000-0000760F0000}"/>
    <cellStyle name="20% - Accent5 14 3 2" xfId="3658" xr:uid="{00000000-0005-0000-0000-0000770F0000}"/>
    <cellStyle name="20% - Accent5 14 3_Working Capital Current" xfId="10908" xr:uid="{00000000-0005-0000-0000-0000780F0000}"/>
    <cellStyle name="20% - Accent5 14 4" xfId="3659" xr:uid="{00000000-0005-0000-0000-0000790F0000}"/>
    <cellStyle name="20% - Accent5 14 5" xfId="3660" xr:uid="{00000000-0005-0000-0000-00007A0F0000}"/>
    <cellStyle name="20% - Accent5 14_Not_for_upload_before_M4_correc" xfId="10909" xr:uid="{00000000-0005-0000-0000-00007B0F0000}"/>
    <cellStyle name="20% - Accent5 15" xfId="3661" xr:uid="{00000000-0005-0000-0000-00007C0F0000}"/>
    <cellStyle name="20% - Accent5 15 2" xfId="3662" xr:uid="{00000000-0005-0000-0000-00007D0F0000}"/>
    <cellStyle name="20% - Accent5 15 2 2" xfId="3663" xr:uid="{00000000-0005-0000-0000-00007E0F0000}"/>
    <cellStyle name="20% - Accent5 15 2 2 2" xfId="3664" xr:uid="{00000000-0005-0000-0000-00007F0F0000}"/>
    <cellStyle name="20% - Accent5 15 2 2_Working Capital Current" xfId="10910" xr:uid="{00000000-0005-0000-0000-0000800F0000}"/>
    <cellStyle name="20% - Accent5 15 2 3" xfId="3665" xr:uid="{00000000-0005-0000-0000-0000810F0000}"/>
    <cellStyle name="20% - Accent5 15 2 4" xfId="3666" xr:uid="{00000000-0005-0000-0000-0000820F0000}"/>
    <cellStyle name="20% - Accent5 15 2_Working Capital Current" xfId="10911" xr:uid="{00000000-0005-0000-0000-0000830F0000}"/>
    <cellStyle name="20% - Accent5 15 3" xfId="3667" xr:uid="{00000000-0005-0000-0000-0000840F0000}"/>
    <cellStyle name="20% - Accent5 15 3 2" xfId="3668" xr:uid="{00000000-0005-0000-0000-0000850F0000}"/>
    <cellStyle name="20% - Accent5 15 3_Working Capital Current" xfId="10912" xr:uid="{00000000-0005-0000-0000-0000860F0000}"/>
    <cellStyle name="20% - Accent5 15 4" xfId="3669" xr:uid="{00000000-0005-0000-0000-0000870F0000}"/>
    <cellStyle name="20% - Accent5 15 5" xfId="3670" xr:uid="{00000000-0005-0000-0000-0000880F0000}"/>
    <cellStyle name="20% - Accent5 15_Not_for_upload_before_M4_correc" xfId="10913" xr:uid="{00000000-0005-0000-0000-0000890F0000}"/>
    <cellStyle name="20% - Accent5 16" xfId="3671" xr:uid="{00000000-0005-0000-0000-00008A0F0000}"/>
    <cellStyle name="20% - Accent5 16 2" xfId="3672" xr:uid="{00000000-0005-0000-0000-00008B0F0000}"/>
    <cellStyle name="20% - Accent5 16 2 2" xfId="3673" xr:uid="{00000000-0005-0000-0000-00008C0F0000}"/>
    <cellStyle name="20% - Accent5 16 2 2 2" xfId="3674" xr:uid="{00000000-0005-0000-0000-00008D0F0000}"/>
    <cellStyle name="20% - Accent5 16 2 2_Working Capital Current" xfId="10914" xr:uid="{00000000-0005-0000-0000-00008E0F0000}"/>
    <cellStyle name="20% - Accent5 16 2 3" xfId="3675" xr:uid="{00000000-0005-0000-0000-00008F0F0000}"/>
    <cellStyle name="20% - Accent5 16 2 4" xfId="3676" xr:uid="{00000000-0005-0000-0000-0000900F0000}"/>
    <cellStyle name="20% - Accent5 16 2_Working Capital Current" xfId="10915" xr:uid="{00000000-0005-0000-0000-0000910F0000}"/>
    <cellStyle name="20% - Accent5 16 3" xfId="3677" xr:uid="{00000000-0005-0000-0000-0000920F0000}"/>
    <cellStyle name="20% - Accent5 16 3 2" xfId="3678" xr:uid="{00000000-0005-0000-0000-0000930F0000}"/>
    <cellStyle name="20% - Accent5 16 3_Working Capital Current" xfId="10916" xr:uid="{00000000-0005-0000-0000-0000940F0000}"/>
    <cellStyle name="20% - Accent5 16 4" xfId="3679" xr:uid="{00000000-0005-0000-0000-0000950F0000}"/>
    <cellStyle name="20% - Accent5 16 5" xfId="3680" xr:uid="{00000000-0005-0000-0000-0000960F0000}"/>
    <cellStyle name="20% - Accent5 16_Not_for_upload_before_M4_correc" xfId="10917" xr:uid="{00000000-0005-0000-0000-0000970F0000}"/>
    <cellStyle name="20% - Accent5 17" xfId="3681" xr:uid="{00000000-0005-0000-0000-0000980F0000}"/>
    <cellStyle name="20% - Accent5 17 2" xfId="3682" xr:uid="{00000000-0005-0000-0000-0000990F0000}"/>
    <cellStyle name="20% - Accent5 17 2 2" xfId="3683" xr:uid="{00000000-0005-0000-0000-00009A0F0000}"/>
    <cellStyle name="20% - Accent5 17 2 2 2" xfId="3684" xr:uid="{00000000-0005-0000-0000-00009B0F0000}"/>
    <cellStyle name="20% - Accent5 17 2 2_Working Capital Current" xfId="10918" xr:uid="{00000000-0005-0000-0000-00009C0F0000}"/>
    <cellStyle name="20% - Accent5 17 2 3" xfId="3685" xr:uid="{00000000-0005-0000-0000-00009D0F0000}"/>
    <cellStyle name="20% - Accent5 17 2 4" xfId="3686" xr:uid="{00000000-0005-0000-0000-00009E0F0000}"/>
    <cellStyle name="20% - Accent5 17 2_Working Capital Current" xfId="10919" xr:uid="{00000000-0005-0000-0000-00009F0F0000}"/>
    <cellStyle name="20% - Accent5 17 3" xfId="3687" xr:uid="{00000000-0005-0000-0000-0000A00F0000}"/>
    <cellStyle name="20% - Accent5 17 3 2" xfId="3688" xr:uid="{00000000-0005-0000-0000-0000A10F0000}"/>
    <cellStyle name="20% - Accent5 17 3_Working Capital Current" xfId="10920" xr:uid="{00000000-0005-0000-0000-0000A20F0000}"/>
    <cellStyle name="20% - Accent5 17 4" xfId="3689" xr:uid="{00000000-0005-0000-0000-0000A30F0000}"/>
    <cellStyle name="20% - Accent5 17 5" xfId="3690" xr:uid="{00000000-0005-0000-0000-0000A40F0000}"/>
    <cellStyle name="20% - Accent5 17_Not_for_upload_before_M4_correc" xfId="10921" xr:uid="{00000000-0005-0000-0000-0000A50F0000}"/>
    <cellStyle name="20% - Accent5 18" xfId="3691" xr:uid="{00000000-0005-0000-0000-0000A60F0000}"/>
    <cellStyle name="20% - Accent5 18 2" xfId="3692" xr:uid="{00000000-0005-0000-0000-0000A70F0000}"/>
    <cellStyle name="20% - Accent5 18 2 2" xfId="3693" xr:uid="{00000000-0005-0000-0000-0000A80F0000}"/>
    <cellStyle name="20% - Accent5 18 2 2 2" xfId="3694" xr:uid="{00000000-0005-0000-0000-0000A90F0000}"/>
    <cellStyle name="20% - Accent5 18 2 2_Working Capital Current" xfId="10922" xr:uid="{00000000-0005-0000-0000-0000AA0F0000}"/>
    <cellStyle name="20% - Accent5 18 2 3" xfId="3695" xr:uid="{00000000-0005-0000-0000-0000AB0F0000}"/>
    <cellStyle name="20% - Accent5 18 2 4" xfId="3696" xr:uid="{00000000-0005-0000-0000-0000AC0F0000}"/>
    <cellStyle name="20% - Accent5 18 2_Working Capital Current" xfId="10923" xr:uid="{00000000-0005-0000-0000-0000AD0F0000}"/>
    <cellStyle name="20% - Accent5 18 3" xfId="3697" xr:uid="{00000000-0005-0000-0000-0000AE0F0000}"/>
    <cellStyle name="20% - Accent5 18 3 2" xfId="3698" xr:uid="{00000000-0005-0000-0000-0000AF0F0000}"/>
    <cellStyle name="20% - Accent5 18 3_Working Capital Current" xfId="10924" xr:uid="{00000000-0005-0000-0000-0000B00F0000}"/>
    <cellStyle name="20% - Accent5 18 4" xfId="3699" xr:uid="{00000000-0005-0000-0000-0000B10F0000}"/>
    <cellStyle name="20% - Accent5 18 5" xfId="3700" xr:uid="{00000000-0005-0000-0000-0000B20F0000}"/>
    <cellStyle name="20% - Accent5 18_Not_for_upload_before_M4_correc" xfId="10925" xr:uid="{00000000-0005-0000-0000-0000B30F0000}"/>
    <cellStyle name="20% - Accent5 19" xfId="3701" xr:uid="{00000000-0005-0000-0000-0000B40F0000}"/>
    <cellStyle name="20% - Accent5 19 2" xfId="3702" xr:uid="{00000000-0005-0000-0000-0000B50F0000}"/>
    <cellStyle name="20% - Accent5 19 2 2" xfId="3703" xr:uid="{00000000-0005-0000-0000-0000B60F0000}"/>
    <cellStyle name="20% - Accent5 19 2 2 2" xfId="3704" xr:uid="{00000000-0005-0000-0000-0000B70F0000}"/>
    <cellStyle name="20% - Accent5 19 2 2_Working Capital Current" xfId="10926" xr:uid="{00000000-0005-0000-0000-0000B80F0000}"/>
    <cellStyle name="20% - Accent5 19 2 3" xfId="3705" xr:uid="{00000000-0005-0000-0000-0000B90F0000}"/>
    <cellStyle name="20% - Accent5 19 2 4" xfId="3706" xr:uid="{00000000-0005-0000-0000-0000BA0F0000}"/>
    <cellStyle name="20% - Accent5 19 2_Working Capital Current" xfId="10927" xr:uid="{00000000-0005-0000-0000-0000BB0F0000}"/>
    <cellStyle name="20% - Accent5 19 3" xfId="3707" xr:uid="{00000000-0005-0000-0000-0000BC0F0000}"/>
    <cellStyle name="20% - Accent5 19 3 2" xfId="3708" xr:uid="{00000000-0005-0000-0000-0000BD0F0000}"/>
    <cellStyle name="20% - Accent5 19 3_Working Capital Current" xfId="10928" xr:uid="{00000000-0005-0000-0000-0000BE0F0000}"/>
    <cellStyle name="20% - Accent5 19 4" xfId="3709" xr:uid="{00000000-0005-0000-0000-0000BF0F0000}"/>
    <cellStyle name="20% - Accent5 19 5" xfId="3710" xr:uid="{00000000-0005-0000-0000-0000C00F0000}"/>
    <cellStyle name="20% - Accent5 19_Not_for_upload_before_M4_correc" xfId="10929" xr:uid="{00000000-0005-0000-0000-0000C10F0000}"/>
    <cellStyle name="20% - Accent5 2" xfId="70" xr:uid="{00000000-0005-0000-0000-000024000000}"/>
    <cellStyle name="20% - Accent5 2 10" xfId="3711" xr:uid="{00000000-0005-0000-0000-0000C20F0000}"/>
    <cellStyle name="20% - Accent5 2 2" xfId="71" xr:uid="{00000000-0005-0000-0000-000025000000}"/>
    <cellStyle name="20% - Accent5 2 2 2" xfId="3713" xr:uid="{00000000-0005-0000-0000-0000C40F0000}"/>
    <cellStyle name="20% - Accent5 2 2 2 2" xfId="3714" xr:uid="{00000000-0005-0000-0000-0000C50F0000}"/>
    <cellStyle name="20% - Accent5 2 2 2 2 2" xfId="3715" xr:uid="{00000000-0005-0000-0000-0000C60F0000}"/>
    <cellStyle name="20% - Accent5 2 2 2 2_Requirements CBS" xfId="12958" xr:uid="{00000000-0005-0000-0000-0000C70F0000}"/>
    <cellStyle name="20% - Accent5 2 2 2 3" xfId="3716" xr:uid="{00000000-0005-0000-0000-0000C80F0000}"/>
    <cellStyle name="20% - Accent5 2 2 2 4" xfId="3717" xr:uid="{00000000-0005-0000-0000-0000C90F0000}"/>
    <cellStyle name="20% - Accent5 2 2 2_Requirements CBS" xfId="12957" xr:uid="{00000000-0005-0000-0000-0000CA0F0000}"/>
    <cellStyle name="20% - Accent5 2 2 3" xfId="3718" xr:uid="{00000000-0005-0000-0000-0000CB0F0000}"/>
    <cellStyle name="20% - Accent5 2 2 3 2" xfId="3719" xr:uid="{00000000-0005-0000-0000-0000CC0F0000}"/>
    <cellStyle name="20% - Accent5 2 2 3_Requirements CBS" xfId="12959" xr:uid="{00000000-0005-0000-0000-0000CD0F0000}"/>
    <cellStyle name="20% - Accent5 2 2 4" xfId="3720" xr:uid="{00000000-0005-0000-0000-0000CE0F0000}"/>
    <cellStyle name="20% - Accent5 2 2 5" xfId="3721" xr:uid="{00000000-0005-0000-0000-0000CF0F0000}"/>
    <cellStyle name="20% - Accent5 2 2 6" xfId="3712" xr:uid="{00000000-0005-0000-0000-0000C30F0000}"/>
    <cellStyle name="20% - Accent5 2 2_Not_for_upload_before_M4_correc" xfId="10930" xr:uid="{00000000-0005-0000-0000-0000D00F0000}"/>
    <cellStyle name="20% - Accent5 2 3" xfId="3722" xr:uid="{00000000-0005-0000-0000-0000D10F0000}"/>
    <cellStyle name="20% - Accent5 2 3 2" xfId="3723" xr:uid="{00000000-0005-0000-0000-0000D20F0000}"/>
    <cellStyle name="20% - Accent5 2 3 2 2" xfId="3724" xr:uid="{00000000-0005-0000-0000-0000D30F0000}"/>
    <cellStyle name="20% - Accent5 2 3 2 2 2" xfId="3725" xr:uid="{00000000-0005-0000-0000-0000D40F0000}"/>
    <cellStyle name="20% - Accent5 2 3 2 2_Requirements CBS" xfId="12961" xr:uid="{00000000-0005-0000-0000-0000D50F0000}"/>
    <cellStyle name="20% - Accent5 2 3 2 3" xfId="3726" xr:uid="{00000000-0005-0000-0000-0000D60F0000}"/>
    <cellStyle name="20% - Accent5 2 3 2 4" xfId="3727" xr:uid="{00000000-0005-0000-0000-0000D70F0000}"/>
    <cellStyle name="20% - Accent5 2 3 2_Requirements CBS" xfId="12960" xr:uid="{00000000-0005-0000-0000-0000D80F0000}"/>
    <cellStyle name="20% - Accent5 2 3 3" xfId="3728" xr:uid="{00000000-0005-0000-0000-0000D90F0000}"/>
    <cellStyle name="20% - Accent5 2 3 3 2" xfId="3729" xr:uid="{00000000-0005-0000-0000-0000DA0F0000}"/>
    <cellStyle name="20% - Accent5 2 3 3_Requirements CBS" xfId="12962" xr:uid="{00000000-0005-0000-0000-0000DB0F0000}"/>
    <cellStyle name="20% - Accent5 2 3 4" xfId="3730" xr:uid="{00000000-0005-0000-0000-0000DC0F0000}"/>
    <cellStyle name="20% - Accent5 2 3 5" xfId="3731" xr:uid="{00000000-0005-0000-0000-0000DD0F0000}"/>
    <cellStyle name="20% - Accent5 2 3_Not_for_upload_before_M4_correc" xfId="10931" xr:uid="{00000000-0005-0000-0000-0000DE0F0000}"/>
    <cellStyle name="20% - Accent5 2 4" xfId="3732" xr:uid="{00000000-0005-0000-0000-0000DF0F0000}"/>
    <cellStyle name="20% - Accent5 2 4 2" xfId="3733" xr:uid="{00000000-0005-0000-0000-0000E00F0000}"/>
    <cellStyle name="20% - Accent5 2 4 2 2" xfId="3734" xr:uid="{00000000-0005-0000-0000-0000E10F0000}"/>
    <cellStyle name="20% - Accent5 2 4 2 2 2" xfId="3735" xr:uid="{00000000-0005-0000-0000-0000E20F0000}"/>
    <cellStyle name="20% - Accent5 2 4 2 2_Requirements CBS" xfId="12964" xr:uid="{00000000-0005-0000-0000-0000E30F0000}"/>
    <cellStyle name="20% - Accent5 2 4 2 3" xfId="3736" xr:uid="{00000000-0005-0000-0000-0000E40F0000}"/>
    <cellStyle name="20% - Accent5 2 4 2 4" xfId="3737" xr:uid="{00000000-0005-0000-0000-0000E50F0000}"/>
    <cellStyle name="20% - Accent5 2 4 2_Requirements CBS" xfId="12963" xr:uid="{00000000-0005-0000-0000-0000E60F0000}"/>
    <cellStyle name="20% - Accent5 2 4 3" xfId="3738" xr:uid="{00000000-0005-0000-0000-0000E70F0000}"/>
    <cellStyle name="20% - Accent5 2 4 3 2" xfId="3739" xr:uid="{00000000-0005-0000-0000-0000E80F0000}"/>
    <cellStyle name="20% - Accent5 2 4 3_Requirements CBS" xfId="12965" xr:uid="{00000000-0005-0000-0000-0000E90F0000}"/>
    <cellStyle name="20% - Accent5 2 4 4" xfId="3740" xr:uid="{00000000-0005-0000-0000-0000EA0F0000}"/>
    <cellStyle name="20% - Accent5 2 4 5" xfId="3741" xr:uid="{00000000-0005-0000-0000-0000EB0F0000}"/>
    <cellStyle name="20% - Accent5 2 4_Not_for_upload_before_M4_correc" xfId="10932" xr:uid="{00000000-0005-0000-0000-0000EC0F0000}"/>
    <cellStyle name="20% - Accent5 2 5" xfId="3742" xr:uid="{00000000-0005-0000-0000-0000ED0F0000}"/>
    <cellStyle name="20% - Accent5 2 5 2" xfId="3743" xr:uid="{00000000-0005-0000-0000-0000EE0F0000}"/>
    <cellStyle name="20% - Accent5 2 5 2 2" xfId="3744" xr:uid="{00000000-0005-0000-0000-0000EF0F0000}"/>
    <cellStyle name="20% - Accent5 2 5 2_Requirements CBS" xfId="12967" xr:uid="{00000000-0005-0000-0000-0000F00F0000}"/>
    <cellStyle name="20% - Accent5 2 5 3" xfId="3745" xr:uid="{00000000-0005-0000-0000-0000F10F0000}"/>
    <cellStyle name="20% - Accent5 2 5_Requirements CBS" xfId="12966" xr:uid="{00000000-0005-0000-0000-0000F20F0000}"/>
    <cellStyle name="20% - Accent5 2 6" xfId="3746" xr:uid="{00000000-0005-0000-0000-0000F30F0000}"/>
    <cellStyle name="20% - Accent5 2 6 2" xfId="3747" xr:uid="{00000000-0005-0000-0000-0000F40F0000}"/>
    <cellStyle name="20% - Accent5 2 6_Requirements CBS" xfId="12968" xr:uid="{00000000-0005-0000-0000-0000F50F0000}"/>
    <cellStyle name="20% - Accent5 2 7" xfId="3748" xr:uid="{00000000-0005-0000-0000-0000F60F0000}"/>
    <cellStyle name="20% - Accent5 2 7 2" xfId="3749" xr:uid="{00000000-0005-0000-0000-0000F70F0000}"/>
    <cellStyle name="20% - Accent5 2 7_Requirements CBS" xfId="12969" xr:uid="{00000000-0005-0000-0000-0000F80F0000}"/>
    <cellStyle name="20% - Accent5 2 8" xfId="3750" xr:uid="{00000000-0005-0000-0000-0000F90F0000}"/>
    <cellStyle name="20% - Accent5 2 9" xfId="3751" xr:uid="{00000000-0005-0000-0000-0000FA0F0000}"/>
    <cellStyle name="20% - Accent5 2_Not_for_upload_before_M4_correc" xfId="10933" xr:uid="{00000000-0005-0000-0000-0000FB0F0000}"/>
    <cellStyle name="20% - Accent5 20" xfId="3752" xr:uid="{00000000-0005-0000-0000-0000FC0F0000}"/>
    <cellStyle name="20% - Accent5 20 2" xfId="3753" xr:uid="{00000000-0005-0000-0000-0000FD0F0000}"/>
    <cellStyle name="20% - Accent5 20 2 2" xfId="3754" xr:uid="{00000000-0005-0000-0000-0000FE0F0000}"/>
    <cellStyle name="20% - Accent5 20 2 2 2" xfId="3755" xr:uid="{00000000-0005-0000-0000-0000FF0F0000}"/>
    <cellStyle name="20% - Accent5 20 2 2_Requirements CBS" xfId="12971" xr:uid="{00000000-0005-0000-0000-000000100000}"/>
    <cellStyle name="20% - Accent5 20 2 3" xfId="3756" xr:uid="{00000000-0005-0000-0000-000001100000}"/>
    <cellStyle name="20% - Accent5 20 2 4" xfId="3757" xr:uid="{00000000-0005-0000-0000-000002100000}"/>
    <cellStyle name="20% - Accent5 20 2_Requirements CBS" xfId="12970" xr:uid="{00000000-0005-0000-0000-000003100000}"/>
    <cellStyle name="20% - Accent5 20 3" xfId="3758" xr:uid="{00000000-0005-0000-0000-000004100000}"/>
    <cellStyle name="20% - Accent5 20 3 2" xfId="3759" xr:uid="{00000000-0005-0000-0000-000005100000}"/>
    <cellStyle name="20% - Accent5 20 3_Requirements CBS" xfId="12972" xr:uid="{00000000-0005-0000-0000-000006100000}"/>
    <cellStyle name="20% - Accent5 20 4" xfId="3760" xr:uid="{00000000-0005-0000-0000-000007100000}"/>
    <cellStyle name="20% - Accent5 20 5" xfId="3761" xr:uid="{00000000-0005-0000-0000-000008100000}"/>
    <cellStyle name="20% - Accent5 20_Not_for_upload_before_M4_correc" xfId="10934" xr:uid="{00000000-0005-0000-0000-000009100000}"/>
    <cellStyle name="20% - Accent5 21" xfId="3762" xr:uid="{00000000-0005-0000-0000-00000A100000}"/>
    <cellStyle name="20% - Accent5 21 2" xfId="3763" xr:uid="{00000000-0005-0000-0000-00000B100000}"/>
    <cellStyle name="20% - Accent5 21 2 2" xfId="3764" xr:uid="{00000000-0005-0000-0000-00000C100000}"/>
    <cellStyle name="20% - Accent5 21 2 2 2" xfId="3765" xr:uid="{00000000-0005-0000-0000-00000D100000}"/>
    <cellStyle name="20% - Accent5 21 2 2_Requirements CBS" xfId="12974" xr:uid="{00000000-0005-0000-0000-00000E100000}"/>
    <cellStyle name="20% - Accent5 21 2 3" xfId="3766" xr:uid="{00000000-0005-0000-0000-00000F100000}"/>
    <cellStyle name="20% - Accent5 21 2 4" xfId="3767" xr:uid="{00000000-0005-0000-0000-000010100000}"/>
    <cellStyle name="20% - Accent5 21 2_Requirements CBS" xfId="12973" xr:uid="{00000000-0005-0000-0000-000011100000}"/>
    <cellStyle name="20% - Accent5 21 3" xfId="3768" xr:uid="{00000000-0005-0000-0000-000012100000}"/>
    <cellStyle name="20% - Accent5 21 3 2" xfId="3769" xr:uid="{00000000-0005-0000-0000-000013100000}"/>
    <cellStyle name="20% - Accent5 21 3_Requirements CBS" xfId="12975" xr:uid="{00000000-0005-0000-0000-000014100000}"/>
    <cellStyle name="20% - Accent5 21 4" xfId="3770" xr:uid="{00000000-0005-0000-0000-000015100000}"/>
    <cellStyle name="20% - Accent5 21 5" xfId="3771" xr:uid="{00000000-0005-0000-0000-000016100000}"/>
    <cellStyle name="20% - Accent5 21_Not_for_upload_before_M4_correc" xfId="10935" xr:uid="{00000000-0005-0000-0000-000017100000}"/>
    <cellStyle name="20% - Accent5 22" xfId="3772" xr:uid="{00000000-0005-0000-0000-000018100000}"/>
    <cellStyle name="20% - Accent5 22 2" xfId="3773" xr:uid="{00000000-0005-0000-0000-000019100000}"/>
    <cellStyle name="20% - Accent5 22 2 2" xfId="3774" xr:uid="{00000000-0005-0000-0000-00001A100000}"/>
    <cellStyle name="20% - Accent5 22 2 2 2" xfId="3775" xr:uid="{00000000-0005-0000-0000-00001B100000}"/>
    <cellStyle name="20% - Accent5 22 2 2_Requirements CBS" xfId="12977" xr:uid="{00000000-0005-0000-0000-00001C100000}"/>
    <cellStyle name="20% - Accent5 22 2 3" xfId="3776" xr:uid="{00000000-0005-0000-0000-00001D100000}"/>
    <cellStyle name="20% - Accent5 22 2 4" xfId="3777" xr:uid="{00000000-0005-0000-0000-00001E100000}"/>
    <cellStyle name="20% - Accent5 22 2_Requirements CBS" xfId="12976" xr:uid="{00000000-0005-0000-0000-00001F100000}"/>
    <cellStyle name="20% - Accent5 22 3" xfId="3778" xr:uid="{00000000-0005-0000-0000-000020100000}"/>
    <cellStyle name="20% - Accent5 22 3 2" xfId="3779" xr:uid="{00000000-0005-0000-0000-000021100000}"/>
    <cellStyle name="20% - Accent5 22 3_Requirements CBS" xfId="12978" xr:uid="{00000000-0005-0000-0000-000022100000}"/>
    <cellStyle name="20% - Accent5 22 4" xfId="3780" xr:uid="{00000000-0005-0000-0000-000023100000}"/>
    <cellStyle name="20% - Accent5 22 5" xfId="3781" xr:uid="{00000000-0005-0000-0000-000024100000}"/>
    <cellStyle name="20% - Accent5 22_Not_for_upload_before_M4_correc" xfId="10936" xr:uid="{00000000-0005-0000-0000-000025100000}"/>
    <cellStyle name="20% - Accent5 23" xfId="3782" xr:uid="{00000000-0005-0000-0000-000026100000}"/>
    <cellStyle name="20% - Accent5 23 2" xfId="3783" xr:uid="{00000000-0005-0000-0000-000027100000}"/>
    <cellStyle name="20% - Accent5 23 2 2" xfId="3784" xr:uid="{00000000-0005-0000-0000-000028100000}"/>
    <cellStyle name="20% - Accent5 23 2 2 2" xfId="3785" xr:uid="{00000000-0005-0000-0000-000029100000}"/>
    <cellStyle name="20% - Accent5 23 2 2_Requirements CBS" xfId="12980" xr:uid="{00000000-0005-0000-0000-00002A100000}"/>
    <cellStyle name="20% - Accent5 23 2 3" xfId="3786" xr:uid="{00000000-0005-0000-0000-00002B100000}"/>
    <cellStyle name="20% - Accent5 23 2 4" xfId="3787" xr:uid="{00000000-0005-0000-0000-00002C100000}"/>
    <cellStyle name="20% - Accent5 23 2_Requirements CBS" xfId="12979" xr:uid="{00000000-0005-0000-0000-00002D100000}"/>
    <cellStyle name="20% - Accent5 23 3" xfId="3788" xr:uid="{00000000-0005-0000-0000-00002E100000}"/>
    <cellStyle name="20% - Accent5 23 3 2" xfId="3789" xr:uid="{00000000-0005-0000-0000-00002F100000}"/>
    <cellStyle name="20% - Accent5 23 3_Requirements CBS" xfId="12981" xr:uid="{00000000-0005-0000-0000-000030100000}"/>
    <cellStyle name="20% - Accent5 23 4" xfId="3790" xr:uid="{00000000-0005-0000-0000-000031100000}"/>
    <cellStyle name="20% - Accent5 23 5" xfId="3791" xr:uid="{00000000-0005-0000-0000-000032100000}"/>
    <cellStyle name="20% - Accent5 23_Not_for_upload_before_M4_correc" xfId="10937" xr:uid="{00000000-0005-0000-0000-000033100000}"/>
    <cellStyle name="20% - Accent5 24" xfId="3792" xr:uid="{00000000-0005-0000-0000-000034100000}"/>
    <cellStyle name="20% - Accent5 24 2" xfId="3793" xr:uid="{00000000-0005-0000-0000-000035100000}"/>
    <cellStyle name="20% - Accent5 24 2 2" xfId="3794" xr:uid="{00000000-0005-0000-0000-000036100000}"/>
    <cellStyle name="20% - Accent5 24 2 2 2" xfId="3795" xr:uid="{00000000-0005-0000-0000-000037100000}"/>
    <cellStyle name="20% - Accent5 24 2 2_Requirements CBS" xfId="12983" xr:uid="{00000000-0005-0000-0000-000038100000}"/>
    <cellStyle name="20% - Accent5 24 2 3" xfId="3796" xr:uid="{00000000-0005-0000-0000-000039100000}"/>
    <cellStyle name="20% - Accent5 24 2 4" xfId="3797" xr:uid="{00000000-0005-0000-0000-00003A100000}"/>
    <cellStyle name="20% - Accent5 24 2_Requirements CBS" xfId="12982" xr:uid="{00000000-0005-0000-0000-00003B100000}"/>
    <cellStyle name="20% - Accent5 24 3" xfId="3798" xr:uid="{00000000-0005-0000-0000-00003C100000}"/>
    <cellStyle name="20% - Accent5 24 3 2" xfId="3799" xr:uid="{00000000-0005-0000-0000-00003D100000}"/>
    <cellStyle name="20% - Accent5 24 3_Requirements CBS" xfId="12984" xr:uid="{00000000-0005-0000-0000-00003E100000}"/>
    <cellStyle name="20% - Accent5 24 4" xfId="3800" xr:uid="{00000000-0005-0000-0000-00003F100000}"/>
    <cellStyle name="20% - Accent5 24 5" xfId="3801" xr:uid="{00000000-0005-0000-0000-000040100000}"/>
    <cellStyle name="20% - Accent5 24_Not_for_upload_before_M4_correc" xfId="10938" xr:uid="{00000000-0005-0000-0000-000041100000}"/>
    <cellStyle name="20% - Accent5 25" xfId="3802" xr:uid="{00000000-0005-0000-0000-000042100000}"/>
    <cellStyle name="20% - Accent5 25 2" xfId="3803" xr:uid="{00000000-0005-0000-0000-000043100000}"/>
    <cellStyle name="20% - Accent5 25 2 2" xfId="3804" xr:uid="{00000000-0005-0000-0000-000044100000}"/>
    <cellStyle name="20% - Accent5 25 2 2 2" xfId="3805" xr:uid="{00000000-0005-0000-0000-000045100000}"/>
    <cellStyle name="20% - Accent5 25 2 2_Requirements CBS" xfId="12986" xr:uid="{00000000-0005-0000-0000-000046100000}"/>
    <cellStyle name="20% - Accent5 25 2 3" xfId="3806" xr:uid="{00000000-0005-0000-0000-000047100000}"/>
    <cellStyle name="20% - Accent5 25 2 4" xfId="3807" xr:uid="{00000000-0005-0000-0000-000048100000}"/>
    <cellStyle name="20% - Accent5 25 2_Requirements CBS" xfId="12985" xr:uid="{00000000-0005-0000-0000-000049100000}"/>
    <cellStyle name="20% - Accent5 25 3" xfId="3808" xr:uid="{00000000-0005-0000-0000-00004A100000}"/>
    <cellStyle name="20% - Accent5 25 3 2" xfId="3809" xr:uid="{00000000-0005-0000-0000-00004B100000}"/>
    <cellStyle name="20% - Accent5 25 3_Requirements CBS" xfId="12987" xr:uid="{00000000-0005-0000-0000-00004C100000}"/>
    <cellStyle name="20% - Accent5 25 4" xfId="3810" xr:uid="{00000000-0005-0000-0000-00004D100000}"/>
    <cellStyle name="20% - Accent5 25 5" xfId="3811" xr:uid="{00000000-0005-0000-0000-00004E100000}"/>
    <cellStyle name="20% - Accent5 25_Not_for_upload_before_M4_correc" xfId="10939" xr:uid="{00000000-0005-0000-0000-00004F100000}"/>
    <cellStyle name="20% - Accent5 26" xfId="3812" xr:uid="{00000000-0005-0000-0000-000050100000}"/>
    <cellStyle name="20% - Accent5 26 2" xfId="3813" xr:uid="{00000000-0005-0000-0000-000051100000}"/>
    <cellStyle name="20% - Accent5 26 2 2" xfId="3814" xr:uid="{00000000-0005-0000-0000-000052100000}"/>
    <cellStyle name="20% - Accent5 26 2 3" xfId="3815" xr:uid="{00000000-0005-0000-0000-000053100000}"/>
    <cellStyle name="20% - Accent5 26 2_Requirements CBS" xfId="12988" xr:uid="{00000000-0005-0000-0000-000054100000}"/>
    <cellStyle name="20% - Accent5 26 3" xfId="3816" xr:uid="{00000000-0005-0000-0000-000055100000}"/>
    <cellStyle name="20% - Accent5 26 3 2" xfId="3817" xr:uid="{00000000-0005-0000-0000-000056100000}"/>
    <cellStyle name="20% - Accent5 26 3_Requirements CBS" xfId="12989" xr:uid="{00000000-0005-0000-0000-000057100000}"/>
    <cellStyle name="20% - Accent5 26 4" xfId="3818" xr:uid="{00000000-0005-0000-0000-000058100000}"/>
    <cellStyle name="20% - Accent5 26 5" xfId="3819" xr:uid="{00000000-0005-0000-0000-000059100000}"/>
    <cellStyle name="20% - Accent5 26_Not_for_upload_before_M4_correc" xfId="10940" xr:uid="{00000000-0005-0000-0000-00005A100000}"/>
    <cellStyle name="20% - Accent5 27" xfId="3820" xr:uid="{00000000-0005-0000-0000-00005B100000}"/>
    <cellStyle name="20% - Accent5 27 2" xfId="3821" xr:uid="{00000000-0005-0000-0000-00005C100000}"/>
    <cellStyle name="20% - Accent5 27 2 2" xfId="3822" xr:uid="{00000000-0005-0000-0000-00005D100000}"/>
    <cellStyle name="20% - Accent5 27 2 3" xfId="3823" xr:uid="{00000000-0005-0000-0000-00005E100000}"/>
    <cellStyle name="20% - Accent5 27 2_Requirements CBS" xfId="12990" xr:uid="{00000000-0005-0000-0000-00005F100000}"/>
    <cellStyle name="20% - Accent5 27 3" xfId="3824" xr:uid="{00000000-0005-0000-0000-000060100000}"/>
    <cellStyle name="20% - Accent5 27 3 2" xfId="3825" xr:uid="{00000000-0005-0000-0000-000061100000}"/>
    <cellStyle name="20% - Accent5 27 3_Requirements CBS" xfId="12991" xr:uid="{00000000-0005-0000-0000-000062100000}"/>
    <cellStyle name="20% - Accent5 27 4" xfId="3826" xr:uid="{00000000-0005-0000-0000-000063100000}"/>
    <cellStyle name="20% - Accent5 27 5" xfId="3827" xr:uid="{00000000-0005-0000-0000-000064100000}"/>
    <cellStyle name="20% - Accent5 27_Not_for_upload_before_M4_correc" xfId="10941" xr:uid="{00000000-0005-0000-0000-000065100000}"/>
    <cellStyle name="20% - Accent5 28" xfId="3828" xr:uid="{00000000-0005-0000-0000-000066100000}"/>
    <cellStyle name="20% - Accent5 28 2" xfId="3829" xr:uid="{00000000-0005-0000-0000-000067100000}"/>
    <cellStyle name="20% - Accent5 28 2 2" xfId="3830" xr:uid="{00000000-0005-0000-0000-000068100000}"/>
    <cellStyle name="20% - Accent5 28 2 3" xfId="3831" xr:uid="{00000000-0005-0000-0000-000069100000}"/>
    <cellStyle name="20% - Accent5 28 2_Requirements CBS" xfId="12992" xr:uid="{00000000-0005-0000-0000-00006A100000}"/>
    <cellStyle name="20% - Accent5 28 3" xfId="3832" xr:uid="{00000000-0005-0000-0000-00006B100000}"/>
    <cellStyle name="20% - Accent5 28 3 2" xfId="3833" xr:uid="{00000000-0005-0000-0000-00006C100000}"/>
    <cellStyle name="20% - Accent5 28 3_Requirements CBS" xfId="12993" xr:uid="{00000000-0005-0000-0000-00006D100000}"/>
    <cellStyle name="20% - Accent5 28 4" xfId="3834" xr:uid="{00000000-0005-0000-0000-00006E100000}"/>
    <cellStyle name="20% - Accent5 28 5" xfId="3835" xr:uid="{00000000-0005-0000-0000-00006F100000}"/>
    <cellStyle name="20% - Accent5 28_Not_for_upload_before_M4_correc" xfId="10942" xr:uid="{00000000-0005-0000-0000-000070100000}"/>
    <cellStyle name="20% - Accent5 29" xfId="3836" xr:uid="{00000000-0005-0000-0000-000071100000}"/>
    <cellStyle name="20% - Accent5 29 2" xfId="3837" xr:uid="{00000000-0005-0000-0000-000072100000}"/>
    <cellStyle name="20% - Accent5 29 2 2" xfId="3838" xr:uid="{00000000-0005-0000-0000-000073100000}"/>
    <cellStyle name="20% - Accent5 29 2_Requirements CBS" xfId="12994" xr:uid="{00000000-0005-0000-0000-000074100000}"/>
    <cellStyle name="20% - Accent5 29 3" xfId="3839" xr:uid="{00000000-0005-0000-0000-000075100000}"/>
    <cellStyle name="20% - Accent5 29 4" xfId="3840" xr:uid="{00000000-0005-0000-0000-000076100000}"/>
    <cellStyle name="20% - Accent5 29_Not_for_upload_before_M4_correc" xfId="10943" xr:uid="{00000000-0005-0000-0000-000077100000}"/>
    <cellStyle name="20% - Accent5 3" xfId="72" xr:uid="{00000000-0005-0000-0000-000026000000}"/>
    <cellStyle name="20% - Accent5 3 2" xfId="3842" xr:uid="{00000000-0005-0000-0000-000079100000}"/>
    <cellStyle name="20% - Accent5 3 2 2" xfId="3843" xr:uid="{00000000-0005-0000-0000-00007A100000}"/>
    <cellStyle name="20% - Accent5 3 2 2 2" xfId="3844" xr:uid="{00000000-0005-0000-0000-00007B100000}"/>
    <cellStyle name="20% - Accent5 3 2 2 2 2" xfId="3845" xr:uid="{00000000-0005-0000-0000-00007C100000}"/>
    <cellStyle name="20% - Accent5 3 2 2 2_Requirements CBS" xfId="12996" xr:uid="{00000000-0005-0000-0000-00007D100000}"/>
    <cellStyle name="20% - Accent5 3 2 2 3" xfId="3846" xr:uid="{00000000-0005-0000-0000-00007E100000}"/>
    <cellStyle name="20% - Accent5 3 2 2 4" xfId="3847" xr:uid="{00000000-0005-0000-0000-00007F100000}"/>
    <cellStyle name="20% - Accent5 3 2 2_Requirements CBS" xfId="12995" xr:uid="{00000000-0005-0000-0000-000080100000}"/>
    <cellStyle name="20% - Accent5 3 2 3" xfId="3848" xr:uid="{00000000-0005-0000-0000-000081100000}"/>
    <cellStyle name="20% - Accent5 3 2 3 2" xfId="3849" xr:uid="{00000000-0005-0000-0000-000082100000}"/>
    <cellStyle name="20% - Accent5 3 2 3_Requirements CBS" xfId="12997" xr:uid="{00000000-0005-0000-0000-000083100000}"/>
    <cellStyle name="20% - Accent5 3 2 4" xfId="3850" xr:uid="{00000000-0005-0000-0000-000084100000}"/>
    <cellStyle name="20% - Accent5 3 2 5" xfId="3851" xr:uid="{00000000-0005-0000-0000-000085100000}"/>
    <cellStyle name="20% - Accent5 3 2_Not_for_upload_before_M4_correc" xfId="10944" xr:uid="{00000000-0005-0000-0000-000086100000}"/>
    <cellStyle name="20% - Accent5 3 3" xfId="3852" xr:uid="{00000000-0005-0000-0000-000087100000}"/>
    <cellStyle name="20% - Accent5 3 3 2" xfId="3853" xr:uid="{00000000-0005-0000-0000-000088100000}"/>
    <cellStyle name="20% - Accent5 3 3 2 2" xfId="3854" xr:uid="{00000000-0005-0000-0000-000089100000}"/>
    <cellStyle name="20% - Accent5 3 3 2 2 2" xfId="3855" xr:uid="{00000000-0005-0000-0000-00008A100000}"/>
    <cellStyle name="20% - Accent5 3 3 2 2_Requirements CBS" xfId="12999" xr:uid="{00000000-0005-0000-0000-00008B100000}"/>
    <cellStyle name="20% - Accent5 3 3 2 3" xfId="3856" xr:uid="{00000000-0005-0000-0000-00008C100000}"/>
    <cellStyle name="20% - Accent5 3 3 2 4" xfId="3857" xr:uid="{00000000-0005-0000-0000-00008D100000}"/>
    <cellStyle name="20% - Accent5 3 3 2_Requirements CBS" xfId="12998" xr:uid="{00000000-0005-0000-0000-00008E100000}"/>
    <cellStyle name="20% - Accent5 3 3 3" xfId="3858" xr:uid="{00000000-0005-0000-0000-00008F100000}"/>
    <cellStyle name="20% - Accent5 3 3 3 2" xfId="3859" xr:uid="{00000000-0005-0000-0000-000090100000}"/>
    <cellStyle name="20% - Accent5 3 3 3_Requirements CBS" xfId="13000" xr:uid="{00000000-0005-0000-0000-000091100000}"/>
    <cellStyle name="20% - Accent5 3 3 4" xfId="3860" xr:uid="{00000000-0005-0000-0000-000092100000}"/>
    <cellStyle name="20% - Accent5 3 3 5" xfId="3861" xr:uid="{00000000-0005-0000-0000-000093100000}"/>
    <cellStyle name="20% - Accent5 3 3_Not_for_upload_before_M4_correc" xfId="10945" xr:uid="{00000000-0005-0000-0000-000094100000}"/>
    <cellStyle name="20% - Accent5 3 4" xfId="3862" xr:uid="{00000000-0005-0000-0000-000095100000}"/>
    <cellStyle name="20% - Accent5 3 4 2" xfId="3863" xr:uid="{00000000-0005-0000-0000-000096100000}"/>
    <cellStyle name="20% - Accent5 3 4 2 2" xfId="3864" xr:uid="{00000000-0005-0000-0000-000097100000}"/>
    <cellStyle name="20% - Accent5 3 4 2 2 2" xfId="3865" xr:uid="{00000000-0005-0000-0000-000098100000}"/>
    <cellStyle name="20% - Accent5 3 4 2 2_Requirements CBS" xfId="13002" xr:uid="{00000000-0005-0000-0000-000099100000}"/>
    <cellStyle name="20% - Accent5 3 4 2 3" xfId="3866" xr:uid="{00000000-0005-0000-0000-00009A100000}"/>
    <cellStyle name="20% - Accent5 3 4 2 4" xfId="3867" xr:uid="{00000000-0005-0000-0000-00009B100000}"/>
    <cellStyle name="20% - Accent5 3 4 2_Requirements CBS" xfId="13001" xr:uid="{00000000-0005-0000-0000-00009C100000}"/>
    <cellStyle name="20% - Accent5 3 4 3" xfId="3868" xr:uid="{00000000-0005-0000-0000-00009D100000}"/>
    <cellStyle name="20% - Accent5 3 4 3 2" xfId="3869" xr:uid="{00000000-0005-0000-0000-00009E100000}"/>
    <cellStyle name="20% - Accent5 3 4 3_Requirements CBS" xfId="13003" xr:uid="{00000000-0005-0000-0000-00009F100000}"/>
    <cellStyle name="20% - Accent5 3 4 4" xfId="3870" xr:uid="{00000000-0005-0000-0000-0000A0100000}"/>
    <cellStyle name="20% - Accent5 3 4 5" xfId="3871" xr:uid="{00000000-0005-0000-0000-0000A1100000}"/>
    <cellStyle name="20% - Accent5 3 4_Not_for_upload_before_M4_correc" xfId="10946" xr:uid="{00000000-0005-0000-0000-0000A2100000}"/>
    <cellStyle name="20% - Accent5 3 5" xfId="3872" xr:uid="{00000000-0005-0000-0000-0000A3100000}"/>
    <cellStyle name="20% - Accent5 3 5 2" xfId="3873" xr:uid="{00000000-0005-0000-0000-0000A4100000}"/>
    <cellStyle name="20% - Accent5 3 5 2 2" xfId="3874" xr:uid="{00000000-0005-0000-0000-0000A5100000}"/>
    <cellStyle name="20% - Accent5 3 5 2_Requirements CBS" xfId="13005" xr:uid="{00000000-0005-0000-0000-0000A6100000}"/>
    <cellStyle name="20% - Accent5 3 5 3" xfId="3875" xr:uid="{00000000-0005-0000-0000-0000A7100000}"/>
    <cellStyle name="20% - Accent5 3 5 4" xfId="3876" xr:uid="{00000000-0005-0000-0000-0000A8100000}"/>
    <cellStyle name="20% - Accent5 3 5_Requirements CBS" xfId="13004" xr:uid="{00000000-0005-0000-0000-0000A9100000}"/>
    <cellStyle name="20% - Accent5 3 6" xfId="3877" xr:uid="{00000000-0005-0000-0000-0000AA100000}"/>
    <cellStyle name="20% - Accent5 3 6 2" xfId="3878" xr:uid="{00000000-0005-0000-0000-0000AB100000}"/>
    <cellStyle name="20% - Accent5 3 6_Requirements CBS" xfId="13006" xr:uid="{00000000-0005-0000-0000-0000AC100000}"/>
    <cellStyle name="20% - Accent5 3 7" xfId="3879" xr:uid="{00000000-0005-0000-0000-0000AD100000}"/>
    <cellStyle name="20% - Accent5 3 8" xfId="3880" xr:uid="{00000000-0005-0000-0000-0000AE100000}"/>
    <cellStyle name="20% - Accent5 3 9" xfId="3841" xr:uid="{00000000-0005-0000-0000-000078100000}"/>
    <cellStyle name="20% - Accent5 3_Not_for_upload_before_M4_correc" xfId="10947" xr:uid="{00000000-0005-0000-0000-0000AF100000}"/>
    <cellStyle name="20% - Accent5 30" xfId="3881" xr:uid="{00000000-0005-0000-0000-0000B0100000}"/>
    <cellStyle name="20% - Accent5 30 2" xfId="3882" xr:uid="{00000000-0005-0000-0000-0000B1100000}"/>
    <cellStyle name="20% - Accent5 30 2 2" xfId="3883" xr:uid="{00000000-0005-0000-0000-0000B2100000}"/>
    <cellStyle name="20% - Accent5 30 2_Requirements CBS" xfId="13008" xr:uid="{00000000-0005-0000-0000-0000B3100000}"/>
    <cellStyle name="20% - Accent5 30 3" xfId="3884" xr:uid="{00000000-0005-0000-0000-0000B4100000}"/>
    <cellStyle name="20% - Accent5 30 4" xfId="3885" xr:uid="{00000000-0005-0000-0000-0000B5100000}"/>
    <cellStyle name="20% - Accent5 30_Requirements CBS" xfId="13007" xr:uid="{00000000-0005-0000-0000-0000B6100000}"/>
    <cellStyle name="20% - Accent5 31" xfId="3886" xr:uid="{00000000-0005-0000-0000-0000B7100000}"/>
    <cellStyle name="20% - Accent5 31 2" xfId="3887" xr:uid="{00000000-0005-0000-0000-0000B8100000}"/>
    <cellStyle name="20% - Accent5 31 2 2" xfId="3888" xr:uid="{00000000-0005-0000-0000-0000B9100000}"/>
    <cellStyle name="20% - Accent5 31 2_Requirements CBS" xfId="13010" xr:uid="{00000000-0005-0000-0000-0000BA100000}"/>
    <cellStyle name="20% - Accent5 31 3" xfId="3889" xr:uid="{00000000-0005-0000-0000-0000BB100000}"/>
    <cellStyle name="20% - Accent5 31 4" xfId="3890" xr:uid="{00000000-0005-0000-0000-0000BC100000}"/>
    <cellStyle name="20% - Accent5 31_Requirements CBS" xfId="13009" xr:uid="{00000000-0005-0000-0000-0000BD100000}"/>
    <cellStyle name="20% - Accent5 32" xfId="3891" xr:uid="{00000000-0005-0000-0000-0000BE100000}"/>
    <cellStyle name="20% - Accent5 32 2" xfId="3892" xr:uid="{00000000-0005-0000-0000-0000BF100000}"/>
    <cellStyle name="20% - Accent5 32 2 2" xfId="3893" xr:uid="{00000000-0005-0000-0000-0000C0100000}"/>
    <cellStyle name="20% - Accent5 32 2_Requirements CBS" xfId="13012" xr:uid="{00000000-0005-0000-0000-0000C1100000}"/>
    <cellStyle name="20% - Accent5 32 3" xfId="3894" xr:uid="{00000000-0005-0000-0000-0000C2100000}"/>
    <cellStyle name="20% - Accent5 32 4" xfId="3895" xr:uid="{00000000-0005-0000-0000-0000C3100000}"/>
    <cellStyle name="20% - Accent5 32_Requirements CBS" xfId="13011" xr:uid="{00000000-0005-0000-0000-0000C4100000}"/>
    <cellStyle name="20% - Accent5 33" xfId="3896" xr:uid="{00000000-0005-0000-0000-0000C5100000}"/>
    <cellStyle name="20% - Accent5 33 2" xfId="3897" xr:uid="{00000000-0005-0000-0000-0000C6100000}"/>
    <cellStyle name="20% - Accent5 33 2 2" xfId="3898" xr:uid="{00000000-0005-0000-0000-0000C7100000}"/>
    <cellStyle name="20% - Accent5 33 2_Requirements CBS" xfId="13014" xr:uid="{00000000-0005-0000-0000-0000C8100000}"/>
    <cellStyle name="20% - Accent5 33 3" xfId="3899" xr:uid="{00000000-0005-0000-0000-0000C9100000}"/>
    <cellStyle name="20% - Accent5 33 4" xfId="3900" xr:uid="{00000000-0005-0000-0000-0000CA100000}"/>
    <cellStyle name="20% - Accent5 33_Requirements CBS" xfId="13013" xr:uid="{00000000-0005-0000-0000-0000CB100000}"/>
    <cellStyle name="20% - Accent5 34" xfId="3901" xr:uid="{00000000-0005-0000-0000-0000CC100000}"/>
    <cellStyle name="20% - Accent5 34 2" xfId="3902" xr:uid="{00000000-0005-0000-0000-0000CD100000}"/>
    <cellStyle name="20% - Accent5 34 2 2" xfId="3903" xr:uid="{00000000-0005-0000-0000-0000CE100000}"/>
    <cellStyle name="20% - Accent5 34 2_Requirements CBS" xfId="13016" xr:uid="{00000000-0005-0000-0000-0000CF100000}"/>
    <cellStyle name="20% - Accent5 34 3" xfId="3904" xr:uid="{00000000-0005-0000-0000-0000D0100000}"/>
    <cellStyle name="20% - Accent5 34 4" xfId="3905" xr:uid="{00000000-0005-0000-0000-0000D1100000}"/>
    <cellStyle name="20% - Accent5 34_Requirements CBS" xfId="13015" xr:uid="{00000000-0005-0000-0000-0000D2100000}"/>
    <cellStyle name="20% - Accent5 35" xfId="3906" xr:uid="{00000000-0005-0000-0000-0000D3100000}"/>
    <cellStyle name="20% - Accent5 35 2" xfId="3907" xr:uid="{00000000-0005-0000-0000-0000D4100000}"/>
    <cellStyle name="20% - Accent5 35 2 2" xfId="3908" xr:uid="{00000000-0005-0000-0000-0000D5100000}"/>
    <cellStyle name="20% - Accent5 35 2_Requirements CBS" xfId="13018" xr:uid="{00000000-0005-0000-0000-0000D6100000}"/>
    <cellStyle name="20% - Accent5 35 3" xfId="3909" xr:uid="{00000000-0005-0000-0000-0000D7100000}"/>
    <cellStyle name="20% - Accent5 35 4" xfId="3910" xr:uid="{00000000-0005-0000-0000-0000D8100000}"/>
    <cellStyle name="20% - Accent5 35_Requirements CBS" xfId="13017" xr:uid="{00000000-0005-0000-0000-0000D9100000}"/>
    <cellStyle name="20% - Accent5 36" xfId="3911" xr:uid="{00000000-0005-0000-0000-0000DA100000}"/>
    <cellStyle name="20% - Accent5 36 2" xfId="3912" xr:uid="{00000000-0005-0000-0000-0000DB100000}"/>
    <cellStyle name="20% - Accent5 36 2 2" xfId="3913" xr:uid="{00000000-0005-0000-0000-0000DC100000}"/>
    <cellStyle name="20% - Accent5 36 2_Requirements CBS" xfId="13020" xr:uid="{00000000-0005-0000-0000-0000DD100000}"/>
    <cellStyle name="20% - Accent5 36 3" xfId="3914" xr:uid="{00000000-0005-0000-0000-0000DE100000}"/>
    <cellStyle name="20% - Accent5 36 4" xfId="3915" xr:uid="{00000000-0005-0000-0000-0000DF100000}"/>
    <cellStyle name="20% - Accent5 36_Requirements CBS" xfId="13019" xr:uid="{00000000-0005-0000-0000-0000E0100000}"/>
    <cellStyle name="20% - Accent5 37" xfId="3916" xr:uid="{00000000-0005-0000-0000-0000E1100000}"/>
    <cellStyle name="20% - Accent5 37 2" xfId="3917" xr:uid="{00000000-0005-0000-0000-0000E2100000}"/>
    <cellStyle name="20% - Accent5 37 2 2" xfId="3918" xr:uid="{00000000-0005-0000-0000-0000E3100000}"/>
    <cellStyle name="20% - Accent5 37 2_Requirements CBS" xfId="13022" xr:uid="{00000000-0005-0000-0000-0000E4100000}"/>
    <cellStyle name="20% - Accent5 37 3" xfId="3919" xr:uid="{00000000-0005-0000-0000-0000E5100000}"/>
    <cellStyle name="20% - Accent5 37 4" xfId="3920" xr:uid="{00000000-0005-0000-0000-0000E6100000}"/>
    <cellStyle name="20% - Accent5 37_Requirements CBS" xfId="13021" xr:uid="{00000000-0005-0000-0000-0000E7100000}"/>
    <cellStyle name="20% - Accent5 38" xfId="3921" xr:uid="{00000000-0005-0000-0000-0000E8100000}"/>
    <cellStyle name="20% - Accent5 38 2" xfId="3922" xr:uid="{00000000-0005-0000-0000-0000E9100000}"/>
    <cellStyle name="20% - Accent5 38 2 2" xfId="3923" xr:uid="{00000000-0005-0000-0000-0000EA100000}"/>
    <cellStyle name="20% - Accent5 38 2_Requirements CBS" xfId="13024" xr:uid="{00000000-0005-0000-0000-0000EB100000}"/>
    <cellStyle name="20% - Accent5 38 3" xfId="3924" xr:uid="{00000000-0005-0000-0000-0000EC100000}"/>
    <cellStyle name="20% - Accent5 38 4" xfId="3925" xr:uid="{00000000-0005-0000-0000-0000ED100000}"/>
    <cellStyle name="20% - Accent5 38_Requirements CBS" xfId="13023" xr:uid="{00000000-0005-0000-0000-0000EE100000}"/>
    <cellStyle name="20% - Accent5 39" xfId="3926" xr:uid="{00000000-0005-0000-0000-0000EF100000}"/>
    <cellStyle name="20% - Accent5 39 2" xfId="3927" xr:uid="{00000000-0005-0000-0000-0000F0100000}"/>
    <cellStyle name="20% - Accent5 39 2 2" xfId="3928" xr:uid="{00000000-0005-0000-0000-0000F1100000}"/>
    <cellStyle name="20% - Accent5 39 2_Requirements CBS" xfId="13026" xr:uid="{00000000-0005-0000-0000-0000F2100000}"/>
    <cellStyle name="20% - Accent5 39 3" xfId="3929" xr:uid="{00000000-0005-0000-0000-0000F3100000}"/>
    <cellStyle name="20% - Accent5 39 4" xfId="3930" xr:uid="{00000000-0005-0000-0000-0000F4100000}"/>
    <cellStyle name="20% - Accent5 39_Requirements CBS" xfId="13025" xr:uid="{00000000-0005-0000-0000-0000F5100000}"/>
    <cellStyle name="20% - Accent5 4" xfId="3931" xr:uid="{00000000-0005-0000-0000-0000F6100000}"/>
    <cellStyle name="20% - Accent5 4 2" xfId="3932" xr:uid="{00000000-0005-0000-0000-0000F7100000}"/>
    <cellStyle name="20% - Accent5 4 2 2" xfId="3933" xr:uid="{00000000-0005-0000-0000-0000F8100000}"/>
    <cellStyle name="20% - Accent5 4 2 2 2" xfId="3934" xr:uid="{00000000-0005-0000-0000-0000F9100000}"/>
    <cellStyle name="20% - Accent5 4 2 2_Requirements CBS" xfId="13028" xr:uid="{00000000-0005-0000-0000-0000FA100000}"/>
    <cellStyle name="20% - Accent5 4 2 3" xfId="3935" xr:uid="{00000000-0005-0000-0000-0000FB100000}"/>
    <cellStyle name="20% - Accent5 4 2 4" xfId="3936" xr:uid="{00000000-0005-0000-0000-0000FC100000}"/>
    <cellStyle name="20% - Accent5 4 2_Requirements CBS" xfId="13027" xr:uid="{00000000-0005-0000-0000-0000FD100000}"/>
    <cellStyle name="20% - Accent5 4 3" xfId="3937" xr:uid="{00000000-0005-0000-0000-0000FE100000}"/>
    <cellStyle name="20% - Accent5 4 3 2" xfId="3938" xr:uid="{00000000-0005-0000-0000-0000FF100000}"/>
    <cellStyle name="20% - Accent5 4 3_Requirements CBS" xfId="13029" xr:uid="{00000000-0005-0000-0000-000000110000}"/>
    <cellStyle name="20% - Accent5 4 4" xfId="3939" xr:uid="{00000000-0005-0000-0000-000001110000}"/>
    <cellStyle name="20% - Accent5 4 5" xfId="3940" xr:uid="{00000000-0005-0000-0000-000002110000}"/>
    <cellStyle name="20% - Accent5 4_Not_for_upload_before_M4_correc" xfId="10948" xr:uid="{00000000-0005-0000-0000-000003110000}"/>
    <cellStyle name="20% - Accent5 40" xfId="3941" xr:uid="{00000000-0005-0000-0000-000004110000}"/>
    <cellStyle name="20% - Accent5 40 2" xfId="3942" xr:uid="{00000000-0005-0000-0000-000005110000}"/>
    <cellStyle name="20% - Accent5 40 2 2" xfId="3943" xr:uid="{00000000-0005-0000-0000-000006110000}"/>
    <cellStyle name="20% - Accent5 40 2_Requirements CBS" xfId="13031" xr:uid="{00000000-0005-0000-0000-000007110000}"/>
    <cellStyle name="20% - Accent5 40 3" xfId="3944" xr:uid="{00000000-0005-0000-0000-000008110000}"/>
    <cellStyle name="20% - Accent5 40 4" xfId="3945" xr:uid="{00000000-0005-0000-0000-000009110000}"/>
    <cellStyle name="20% - Accent5 40_Requirements CBS" xfId="13030" xr:uid="{00000000-0005-0000-0000-00000A110000}"/>
    <cellStyle name="20% - Accent5 41" xfId="3946" xr:uid="{00000000-0005-0000-0000-00000B110000}"/>
    <cellStyle name="20% - Accent5 41 2" xfId="3947" xr:uid="{00000000-0005-0000-0000-00000C110000}"/>
    <cellStyle name="20% - Accent5 41 2 2" xfId="3948" xr:uid="{00000000-0005-0000-0000-00000D110000}"/>
    <cellStyle name="20% - Accent5 41 2_Requirements CBS" xfId="13033" xr:uid="{00000000-0005-0000-0000-00000E110000}"/>
    <cellStyle name="20% - Accent5 41 3" xfId="3949" xr:uid="{00000000-0005-0000-0000-00000F110000}"/>
    <cellStyle name="20% - Accent5 41 4" xfId="3950" xr:uid="{00000000-0005-0000-0000-000010110000}"/>
    <cellStyle name="20% - Accent5 41_Requirements CBS" xfId="13032" xr:uid="{00000000-0005-0000-0000-000011110000}"/>
    <cellStyle name="20% - Accent5 42" xfId="3951" xr:uid="{00000000-0005-0000-0000-000012110000}"/>
    <cellStyle name="20% - Accent5 42 2" xfId="3952" xr:uid="{00000000-0005-0000-0000-000013110000}"/>
    <cellStyle name="20% - Accent5 42 2 2" xfId="3953" xr:uid="{00000000-0005-0000-0000-000014110000}"/>
    <cellStyle name="20% - Accent5 42 2_Requirements CBS" xfId="13035" xr:uid="{00000000-0005-0000-0000-000015110000}"/>
    <cellStyle name="20% - Accent5 42 3" xfId="3954" xr:uid="{00000000-0005-0000-0000-000016110000}"/>
    <cellStyle name="20% - Accent5 42 4" xfId="3955" xr:uid="{00000000-0005-0000-0000-000017110000}"/>
    <cellStyle name="20% - Accent5 42_Requirements CBS" xfId="13034" xr:uid="{00000000-0005-0000-0000-000018110000}"/>
    <cellStyle name="20% - Accent5 43" xfId="3956" xr:uid="{00000000-0005-0000-0000-000019110000}"/>
    <cellStyle name="20% - Accent5 43 2" xfId="3957" xr:uid="{00000000-0005-0000-0000-00001A110000}"/>
    <cellStyle name="20% - Accent5 43 2 2" xfId="3958" xr:uid="{00000000-0005-0000-0000-00001B110000}"/>
    <cellStyle name="20% - Accent5 43 2_Requirements CBS" xfId="13037" xr:uid="{00000000-0005-0000-0000-00001C110000}"/>
    <cellStyle name="20% - Accent5 43 3" xfId="3959" xr:uid="{00000000-0005-0000-0000-00001D110000}"/>
    <cellStyle name="20% - Accent5 43 4" xfId="3960" xr:uid="{00000000-0005-0000-0000-00001E110000}"/>
    <cellStyle name="20% - Accent5 43_Requirements CBS" xfId="13036" xr:uid="{00000000-0005-0000-0000-00001F110000}"/>
    <cellStyle name="20% - Accent5 44" xfId="3961" xr:uid="{00000000-0005-0000-0000-000020110000}"/>
    <cellStyle name="20% - Accent5 44 2" xfId="3962" xr:uid="{00000000-0005-0000-0000-000021110000}"/>
    <cellStyle name="20% - Accent5 44 2 2" xfId="3963" xr:uid="{00000000-0005-0000-0000-000022110000}"/>
    <cellStyle name="20% - Accent5 44 2_Requirements CBS" xfId="13039" xr:uid="{00000000-0005-0000-0000-000023110000}"/>
    <cellStyle name="20% - Accent5 44 3" xfId="3964" xr:uid="{00000000-0005-0000-0000-000024110000}"/>
    <cellStyle name="20% - Accent5 44 4" xfId="3965" xr:uid="{00000000-0005-0000-0000-000025110000}"/>
    <cellStyle name="20% - Accent5 44_Requirements CBS" xfId="13038" xr:uid="{00000000-0005-0000-0000-000026110000}"/>
    <cellStyle name="20% - Accent5 45" xfId="3966" xr:uid="{00000000-0005-0000-0000-000027110000}"/>
    <cellStyle name="20% - Accent5 45 2" xfId="3967" xr:uid="{00000000-0005-0000-0000-000028110000}"/>
    <cellStyle name="20% - Accent5 45 2 2" xfId="3968" xr:uid="{00000000-0005-0000-0000-000029110000}"/>
    <cellStyle name="20% - Accent5 45 2_Requirements CBS" xfId="13041" xr:uid="{00000000-0005-0000-0000-00002A110000}"/>
    <cellStyle name="20% - Accent5 45 3" xfId="3969" xr:uid="{00000000-0005-0000-0000-00002B110000}"/>
    <cellStyle name="20% - Accent5 45 4" xfId="3970" xr:uid="{00000000-0005-0000-0000-00002C110000}"/>
    <cellStyle name="20% - Accent5 45_Requirements CBS" xfId="13040" xr:uid="{00000000-0005-0000-0000-00002D110000}"/>
    <cellStyle name="20% - Accent5 46" xfId="3971" xr:uid="{00000000-0005-0000-0000-00002E110000}"/>
    <cellStyle name="20% - Accent5 46 2" xfId="3972" xr:uid="{00000000-0005-0000-0000-00002F110000}"/>
    <cellStyle name="20% - Accent5 46 2 2" xfId="3973" xr:uid="{00000000-0005-0000-0000-000030110000}"/>
    <cellStyle name="20% - Accent5 46 2_Requirements CBS" xfId="13043" xr:uid="{00000000-0005-0000-0000-000031110000}"/>
    <cellStyle name="20% - Accent5 46 3" xfId="3974" xr:uid="{00000000-0005-0000-0000-000032110000}"/>
    <cellStyle name="20% - Accent5 46 4" xfId="3975" xr:uid="{00000000-0005-0000-0000-000033110000}"/>
    <cellStyle name="20% - Accent5 46_Requirements CBS" xfId="13042" xr:uid="{00000000-0005-0000-0000-000034110000}"/>
    <cellStyle name="20% - Accent5 47" xfId="3976" xr:uid="{00000000-0005-0000-0000-000035110000}"/>
    <cellStyle name="20% - Accent5 47 2" xfId="3977" xr:uid="{00000000-0005-0000-0000-000036110000}"/>
    <cellStyle name="20% - Accent5 47 2 2" xfId="3978" xr:uid="{00000000-0005-0000-0000-000037110000}"/>
    <cellStyle name="20% - Accent5 47 2_Requirements CBS" xfId="13045" xr:uid="{00000000-0005-0000-0000-000038110000}"/>
    <cellStyle name="20% - Accent5 47 3" xfId="3979" xr:uid="{00000000-0005-0000-0000-000039110000}"/>
    <cellStyle name="20% - Accent5 47 4" xfId="3980" xr:uid="{00000000-0005-0000-0000-00003A110000}"/>
    <cellStyle name="20% - Accent5 47_Requirements CBS" xfId="13044" xr:uid="{00000000-0005-0000-0000-00003B110000}"/>
    <cellStyle name="20% - Accent5 48" xfId="3981" xr:uid="{00000000-0005-0000-0000-00003C110000}"/>
    <cellStyle name="20% - Accent5 48 2" xfId="3982" xr:uid="{00000000-0005-0000-0000-00003D110000}"/>
    <cellStyle name="20% - Accent5 48 2 2" xfId="3983" xr:uid="{00000000-0005-0000-0000-00003E110000}"/>
    <cellStyle name="20% - Accent5 48 2_Requirements CBS" xfId="13047" xr:uid="{00000000-0005-0000-0000-00003F110000}"/>
    <cellStyle name="20% - Accent5 48 3" xfId="3984" xr:uid="{00000000-0005-0000-0000-000040110000}"/>
    <cellStyle name="20% - Accent5 48 4" xfId="3985" xr:uid="{00000000-0005-0000-0000-000041110000}"/>
    <cellStyle name="20% - Accent5 48_Requirements CBS" xfId="13046" xr:uid="{00000000-0005-0000-0000-000042110000}"/>
    <cellStyle name="20% - Accent5 49" xfId="3986" xr:uid="{00000000-0005-0000-0000-000043110000}"/>
    <cellStyle name="20% - Accent5 49 2" xfId="3987" xr:uid="{00000000-0005-0000-0000-000044110000}"/>
    <cellStyle name="20% - Accent5 49 2 2" xfId="3988" xr:uid="{00000000-0005-0000-0000-000045110000}"/>
    <cellStyle name="20% - Accent5 49 2_Requirements CBS" xfId="13049" xr:uid="{00000000-0005-0000-0000-000046110000}"/>
    <cellStyle name="20% - Accent5 49 3" xfId="3989" xr:uid="{00000000-0005-0000-0000-000047110000}"/>
    <cellStyle name="20% - Accent5 49 4" xfId="3990" xr:uid="{00000000-0005-0000-0000-000048110000}"/>
    <cellStyle name="20% - Accent5 49_Requirements CBS" xfId="13048" xr:uid="{00000000-0005-0000-0000-000049110000}"/>
    <cellStyle name="20% - Accent5 5" xfId="3991" xr:uid="{00000000-0005-0000-0000-00004A110000}"/>
    <cellStyle name="20% - Accent5 5 2" xfId="3992" xr:uid="{00000000-0005-0000-0000-00004B110000}"/>
    <cellStyle name="20% - Accent5 5 2 2" xfId="3993" xr:uid="{00000000-0005-0000-0000-00004C110000}"/>
    <cellStyle name="20% - Accent5 5 2 2 2" xfId="3994" xr:uid="{00000000-0005-0000-0000-00004D110000}"/>
    <cellStyle name="20% - Accent5 5 2 2_Requirements CBS" xfId="13051" xr:uid="{00000000-0005-0000-0000-00004E110000}"/>
    <cellStyle name="20% - Accent5 5 2 3" xfId="3995" xr:uid="{00000000-0005-0000-0000-00004F110000}"/>
    <cellStyle name="20% - Accent5 5 2 4" xfId="3996" xr:uid="{00000000-0005-0000-0000-000050110000}"/>
    <cellStyle name="20% - Accent5 5 2_Requirements CBS" xfId="13050" xr:uid="{00000000-0005-0000-0000-000051110000}"/>
    <cellStyle name="20% - Accent5 5 3" xfId="3997" xr:uid="{00000000-0005-0000-0000-000052110000}"/>
    <cellStyle name="20% - Accent5 5 3 2" xfId="3998" xr:uid="{00000000-0005-0000-0000-000053110000}"/>
    <cellStyle name="20% - Accent5 5 3_Requirements CBS" xfId="13052" xr:uid="{00000000-0005-0000-0000-000054110000}"/>
    <cellStyle name="20% - Accent5 5 4" xfId="3999" xr:uid="{00000000-0005-0000-0000-000055110000}"/>
    <cellStyle name="20% - Accent5 5 5" xfId="4000" xr:uid="{00000000-0005-0000-0000-000056110000}"/>
    <cellStyle name="20% - Accent5 5_Not_for_upload_before_M4_correc" xfId="10949" xr:uid="{00000000-0005-0000-0000-000057110000}"/>
    <cellStyle name="20% - Accent5 50" xfId="4001" xr:uid="{00000000-0005-0000-0000-000058110000}"/>
    <cellStyle name="20% - Accent5 50 2" xfId="4002" xr:uid="{00000000-0005-0000-0000-000059110000}"/>
    <cellStyle name="20% - Accent5 50 2 2" xfId="4003" xr:uid="{00000000-0005-0000-0000-00005A110000}"/>
    <cellStyle name="20% - Accent5 50 2_Requirements CBS" xfId="13054" xr:uid="{00000000-0005-0000-0000-00005B110000}"/>
    <cellStyle name="20% - Accent5 50 3" xfId="4004" xr:uid="{00000000-0005-0000-0000-00005C110000}"/>
    <cellStyle name="20% - Accent5 50 4" xfId="4005" xr:uid="{00000000-0005-0000-0000-00005D110000}"/>
    <cellStyle name="20% - Accent5 50_Requirements CBS" xfId="13053" xr:uid="{00000000-0005-0000-0000-00005E110000}"/>
    <cellStyle name="20% - Accent5 51" xfId="4006" xr:uid="{00000000-0005-0000-0000-00005F110000}"/>
    <cellStyle name="20% - Accent5 51 2" xfId="4007" xr:uid="{00000000-0005-0000-0000-000060110000}"/>
    <cellStyle name="20% - Accent5 51 2 2" xfId="4008" xr:uid="{00000000-0005-0000-0000-000061110000}"/>
    <cellStyle name="20% - Accent5 51 2_Requirements CBS" xfId="13056" xr:uid="{00000000-0005-0000-0000-000062110000}"/>
    <cellStyle name="20% - Accent5 51 3" xfId="4009" xr:uid="{00000000-0005-0000-0000-000063110000}"/>
    <cellStyle name="20% - Accent5 51 4" xfId="4010" xr:uid="{00000000-0005-0000-0000-000064110000}"/>
    <cellStyle name="20% - Accent5 51_Requirements CBS" xfId="13055" xr:uid="{00000000-0005-0000-0000-000065110000}"/>
    <cellStyle name="20% - Accent5 52" xfId="4011" xr:uid="{00000000-0005-0000-0000-000066110000}"/>
    <cellStyle name="20% - Accent5 52 2" xfId="4012" xr:uid="{00000000-0005-0000-0000-000067110000}"/>
    <cellStyle name="20% - Accent5 52 2 2" xfId="4013" xr:uid="{00000000-0005-0000-0000-000068110000}"/>
    <cellStyle name="20% - Accent5 52 2_Requirements CBS" xfId="13058" xr:uid="{00000000-0005-0000-0000-000069110000}"/>
    <cellStyle name="20% - Accent5 52 3" xfId="4014" xr:uid="{00000000-0005-0000-0000-00006A110000}"/>
    <cellStyle name="20% - Accent5 52 4" xfId="4015" xr:uid="{00000000-0005-0000-0000-00006B110000}"/>
    <cellStyle name="20% - Accent5 52_Requirements CBS" xfId="13057" xr:uid="{00000000-0005-0000-0000-00006C110000}"/>
    <cellStyle name="20% - Accent5 53" xfId="4016" xr:uid="{00000000-0005-0000-0000-00006D110000}"/>
    <cellStyle name="20% - Accent5 53 2" xfId="4017" xr:uid="{00000000-0005-0000-0000-00006E110000}"/>
    <cellStyle name="20% - Accent5 53 2 2" xfId="4018" xr:uid="{00000000-0005-0000-0000-00006F110000}"/>
    <cellStyle name="20% - Accent5 53 2_Requirements CBS" xfId="13060" xr:uid="{00000000-0005-0000-0000-000070110000}"/>
    <cellStyle name="20% - Accent5 53 3" xfId="4019" xr:uid="{00000000-0005-0000-0000-000071110000}"/>
    <cellStyle name="20% - Accent5 53 4" xfId="4020" xr:uid="{00000000-0005-0000-0000-000072110000}"/>
    <cellStyle name="20% - Accent5 53_Requirements CBS" xfId="13059" xr:uid="{00000000-0005-0000-0000-000073110000}"/>
    <cellStyle name="20% - Accent5 54" xfId="4021" xr:uid="{00000000-0005-0000-0000-000074110000}"/>
    <cellStyle name="20% - Accent5 54 2" xfId="4022" xr:uid="{00000000-0005-0000-0000-000075110000}"/>
    <cellStyle name="20% - Accent5 54 2 2" xfId="4023" xr:uid="{00000000-0005-0000-0000-000076110000}"/>
    <cellStyle name="20% - Accent5 54 2_Requirements CBS" xfId="13062" xr:uid="{00000000-0005-0000-0000-000077110000}"/>
    <cellStyle name="20% - Accent5 54 3" xfId="4024" xr:uid="{00000000-0005-0000-0000-000078110000}"/>
    <cellStyle name="20% - Accent5 54 4" xfId="4025" xr:uid="{00000000-0005-0000-0000-000079110000}"/>
    <cellStyle name="20% - Accent5 54_Requirements CBS" xfId="13061" xr:uid="{00000000-0005-0000-0000-00007A110000}"/>
    <cellStyle name="20% - Accent5 55" xfId="4026" xr:uid="{00000000-0005-0000-0000-00007B110000}"/>
    <cellStyle name="20% - Accent5 55 2" xfId="4027" xr:uid="{00000000-0005-0000-0000-00007C110000}"/>
    <cellStyle name="20% - Accent5 55 2 2" xfId="4028" xr:uid="{00000000-0005-0000-0000-00007D110000}"/>
    <cellStyle name="20% - Accent5 55 2_Requirements CBS" xfId="13064" xr:uid="{00000000-0005-0000-0000-00007E110000}"/>
    <cellStyle name="20% - Accent5 55 3" xfId="4029" xr:uid="{00000000-0005-0000-0000-00007F110000}"/>
    <cellStyle name="20% - Accent5 55 4" xfId="4030" xr:uid="{00000000-0005-0000-0000-000080110000}"/>
    <cellStyle name="20% - Accent5 55_Requirements CBS" xfId="13063" xr:uid="{00000000-0005-0000-0000-000081110000}"/>
    <cellStyle name="20% - Accent5 56" xfId="4031" xr:uid="{00000000-0005-0000-0000-000082110000}"/>
    <cellStyle name="20% - Accent5 56 2" xfId="4032" xr:uid="{00000000-0005-0000-0000-000083110000}"/>
    <cellStyle name="20% - Accent5 56 2 2" xfId="4033" xr:uid="{00000000-0005-0000-0000-000084110000}"/>
    <cellStyle name="20% - Accent5 56 2_Requirements CBS" xfId="13066" xr:uid="{00000000-0005-0000-0000-000085110000}"/>
    <cellStyle name="20% - Accent5 56 3" xfId="4034" xr:uid="{00000000-0005-0000-0000-000086110000}"/>
    <cellStyle name="20% - Accent5 56 4" xfId="4035" xr:uid="{00000000-0005-0000-0000-000087110000}"/>
    <cellStyle name="20% - Accent5 56_Requirements CBS" xfId="13065" xr:uid="{00000000-0005-0000-0000-000088110000}"/>
    <cellStyle name="20% - Accent5 57" xfId="4036" xr:uid="{00000000-0005-0000-0000-000089110000}"/>
    <cellStyle name="20% - Accent5 57 2" xfId="4037" xr:uid="{00000000-0005-0000-0000-00008A110000}"/>
    <cellStyle name="20% - Accent5 57 2 2" xfId="4038" xr:uid="{00000000-0005-0000-0000-00008B110000}"/>
    <cellStyle name="20% - Accent5 57 2_Requirements CBS" xfId="13068" xr:uid="{00000000-0005-0000-0000-00008C110000}"/>
    <cellStyle name="20% - Accent5 57 3" xfId="4039" xr:uid="{00000000-0005-0000-0000-00008D110000}"/>
    <cellStyle name="20% - Accent5 57 4" xfId="4040" xr:uid="{00000000-0005-0000-0000-00008E110000}"/>
    <cellStyle name="20% - Accent5 57_Requirements CBS" xfId="13067" xr:uid="{00000000-0005-0000-0000-00008F110000}"/>
    <cellStyle name="20% - Accent5 58" xfId="4041" xr:uid="{00000000-0005-0000-0000-000090110000}"/>
    <cellStyle name="20% - Accent5 58 2" xfId="4042" xr:uid="{00000000-0005-0000-0000-000091110000}"/>
    <cellStyle name="20% - Accent5 58 2 2" xfId="4043" xr:uid="{00000000-0005-0000-0000-000092110000}"/>
    <cellStyle name="20% - Accent5 58 2_Requirements CBS" xfId="13070" xr:uid="{00000000-0005-0000-0000-000093110000}"/>
    <cellStyle name="20% - Accent5 58 3" xfId="4044" xr:uid="{00000000-0005-0000-0000-000094110000}"/>
    <cellStyle name="20% - Accent5 58 4" xfId="4045" xr:uid="{00000000-0005-0000-0000-000095110000}"/>
    <cellStyle name="20% - Accent5 58_Requirements CBS" xfId="13069" xr:uid="{00000000-0005-0000-0000-000096110000}"/>
    <cellStyle name="20% - Accent5 59" xfId="4046" xr:uid="{00000000-0005-0000-0000-000097110000}"/>
    <cellStyle name="20% - Accent5 59 2" xfId="4047" xr:uid="{00000000-0005-0000-0000-000098110000}"/>
    <cellStyle name="20% - Accent5 59 2 2" xfId="4048" xr:uid="{00000000-0005-0000-0000-000099110000}"/>
    <cellStyle name="20% - Accent5 59 2_Requirements CBS" xfId="13072" xr:uid="{00000000-0005-0000-0000-00009A110000}"/>
    <cellStyle name="20% - Accent5 59 3" xfId="4049" xr:uid="{00000000-0005-0000-0000-00009B110000}"/>
    <cellStyle name="20% - Accent5 59 4" xfId="4050" xr:uid="{00000000-0005-0000-0000-00009C110000}"/>
    <cellStyle name="20% - Accent5 59_Requirements CBS" xfId="13071" xr:uid="{00000000-0005-0000-0000-00009D110000}"/>
    <cellStyle name="20% - Accent5 6" xfId="4051" xr:uid="{00000000-0005-0000-0000-00009E110000}"/>
    <cellStyle name="20% - Accent5 6 2" xfId="4052" xr:uid="{00000000-0005-0000-0000-00009F110000}"/>
    <cellStyle name="20% - Accent5 6 2 2" xfId="4053" xr:uid="{00000000-0005-0000-0000-0000A0110000}"/>
    <cellStyle name="20% - Accent5 6 2 2 2" xfId="4054" xr:uid="{00000000-0005-0000-0000-0000A1110000}"/>
    <cellStyle name="20% - Accent5 6 2 2_Requirements CBS" xfId="13074" xr:uid="{00000000-0005-0000-0000-0000A2110000}"/>
    <cellStyle name="20% - Accent5 6 2 3" xfId="4055" xr:uid="{00000000-0005-0000-0000-0000A3110000}"/>
    <cellStyle name="20% - Accent5 6 2 4" xfId="4056" xr:uid="{00000000-0005-0000-0000-0000A4110000}"/>
    <cellStyle name="20% - Accent5 6 2_Requirements CBS" xfId="13073" xr:uid="{00000000-0005-0000-0000-0000A5110000}"/>
    <cellStyle name="20% - Accent5 6 3" xfId="4057" xr:uid="{00000000-0005-0000-0000-0000A6110000}"/>
    <cellStyle name="20% - Accent5 6 3 2" xfId="4058" xr:uid="{00000000-0005-0000-0000-0000A7110000}"/>
    <cellStyle name="20% - Accent5 6 3_Requirements CBS" xfId="13075" xr:uid="{00000000-0005-0000-0000-0000A8110000}"/>
    <cellStyle name="20% - Accent5 6 4" xfId="4059" xr:uid="{00000000-0005-0000-0000-0000A9110000}"/>
    <cellStyle name="20% - Accent5 6 5" xfId="4060" xr:uid="{00000000-0005-0000-0000-0000AA110000}"/>
    <cellStyle name="20% - Accent5 6_Not_for_upload_before_M4_correc" xfId="10950" xr:uid="{00000000-0005-0000-0000-0000AB110000}"/>
    <cellStyle name="20% - Accent5 60" xfId="4061" xr:uid="{00000000-0005-0000-0000-0000AC110000}"/>
    <cellStyle name="20% - Accent5 60 2" xfId="4062" xr:uid="{00000000-0005-0000-0000-0000AD110000}"/>
    <cellStyle name="20% - Accent5 60 2 2" xfId="4063" xr:uid="{00000000-0005-0000-0000-0000AE110000}"/>
    <cellStyle name="20% - Accent5 60 2_Requirements CBS" xfId="13077" xr:uid="{00000000-0005-0000-0000-0000AF110000}"/>
    <cellStyle name="20% - Accent5 60 3" xfId="4064" xr:uid="{00000000-0005-0000-0000-0000B0110000}"/>
    <cellStyle name="20% - Accent5 60 4" xfId="4065" xr:uid="{00000000-0005-0000-0000-0000B1110000}"/>
    <cellStyle name="20% - Accent5 60_Requirements CBS" xfId="13076" xr:uid="{00000000-0005-0000-0000-0000B2110000}"/>
    <cellStyle name="20% - Accent5 61" xfId="4066" xr:uid="{00000000-0005-0000-0000-0000B3110000}"/>
    <cellStyle name="20% - Accent5 61 2" xfId="4067" xr:uid="{00000000-0005-0000-0000-0000B4110000}"/>
    <cellStyle name="20% - Accent5 61 2 2" xfId="4068" xr:uid="{00000000-0005-0000-0000-0000B5110000}"/>
    <cellStyle name="20% - Accent5 61 2_Requirements CBS" xfId="13079" xr:uid="{00000000-0005-0000-0000-0000B6110000}"/>
    <cellStyle name="20% - Accent5 61 3" xfId="4069" xr:uid="{00000000-0005-0000-0000-0000B7110000}"/>
    <cellStyle name="20% - Accent5 61 4" xfId="4070" xr:uid="{00000000-0005-0000-0000-0000B8110000}"/>
    <cellStyle name="20% - Accent5 61_Requirements CBS" xfId="13078" xr:uid="{00000000-0005-0000-0000-0000B9110000}"/>
    <cellStyle name="20% - Accent5 62" xfId="4071" xr:uid="{00000000-0005-0000-0000-0000BA110000}"/>
    <cellStyle name="20% - Accent5 62 2" xfId="4072" xr:uid="{00000000-0005-0000-0000-0000BB110000}"/>
    <cellStyle name="20% - Accent5 62 2 2" xfId="4073" xr:uid="{00000000-0005-0000-0000-0000BC110000}"/>
    <cellStyle name="20% - Accent5 62 2_Requirements CBS" xfId="13081" xr:uid="{00000000-0005-0000-0000-0000BD110000}"/>
    <cellStyle name="20% - Accent5 62 3" xfId="4074" xr:uid="{00000000-0005-0000-0000-0000BE110000}"/>
    <cellStyle name="20% - Accent5 62 4" xfId="4075" xr:uid="{00000000-0005-0000-0000-0000BF110000}"/>
    <cellStyle name="20% - Accent5 62_Requirements CBS" xfId="13080" xr:uid="{00000000-0005-0000-0000-0000C0110000}"/>
    <cellStyle name="20% - Accent5 63" xfId="4076" xr:uid="{00000000-0005-0000-0000-0000C1110000}"/>
    <cellStyle name="20% - Accent5 63 2" xfId="4077" xr:uid="{00000000-0005-0000-0000-0000C2110000}"/>
    <cellStyle name="20% - Accent5 63 2 2" xfId="4078" xr:uid="{00000000-0005-0000-0000-0000C3110000}"/>
    <cellStyle name="20% - Accent5 63 2_Requirements CBS" xfId="13083" xr:uid="{00000000-0005-0000-0000-0000C4110000}"/>
    <cellStyle name="20% - Accent5 63 3" xfId="4079" xr:uid="{00000000-0005-0000-0000-0000C5110000}"/>
    <cellStyle name="20% - Accent5 63 4" xfId="4080" xr:uid="{00000000-0005-0000-0000-0000C6110000}"/>
    <cellStyle name="20% - Accent5 63_Requirements CBS" xfId="13082" xr:uid="{00000000-0005-0000-0000-0000C7110000}"/>
    <cellStyle name="20% - Accent5 64" xfId="4081" xr:uid="{00000000-0005-0000-0000-0000C8110000}"/>
    <cellStyle name="20% - Accent5 64 2" xfId="4082" xr:uid="{00000000-0005-0000-0000-0000C9110000}"/>
    <cellStyle name="20% - Accent5 64 2 2" xfId="4083" xr:uid="{00000000-0005-0000-0000-0000CA110000}"/>
    <cellStyle name="20% - Accent5 64 2_Requirements CBS" xfId="13085" xr:uid="{00000000-0005-0000-0000-0000CB110000}"/>
    <cellStyle name="20% - Accent5 64 3" xfId="4084" xr:uid="{00000000-0005-0000-0000-0000CC110000}"/>
    <cellStyle name="20% - Accent5 64 4" xfId="4085" xr:uid="{00000000-0005-0000-0000-0000CD110000}"/>
    <cellStyle name="20% - Accent5 64_Requirements CBS" xfId="13084" xr:uid="{00000000-0005-0000-0000-0000CE110000}"/>
    <cellStyle name="20% - Accent5 65" xfId="4086" xr:uid="{00000000-0005-0000-0000-0000CF110000}"/>
    <cellStyle name="20% - Accent5 65 2" xfId="4087" xr:uid="{00000000-0005-0000-0000-0000D0110000}"/>
    <cellStyle name="20% - Accent5 65 2 2" xfId="4088" xr:uid="{00000000-0005-0000-0000-0000D1110000}"/>
    <cellStyle name="20% - Accent5 65 2_Requirements CBS" xfId="13087" xr:uid="{00000000-0005-0000-0000-0000D2110000}"/>
    <cellStyle name="20% - Accent5 65 3" xfId="4089" xr:uid="{00000000-0005-0000-0000-0000D3110000}"/>
    <cellStyle name="20% - Accent5 65 4" xfId="4090" xr:uid="{00000000-0005-0000-0000-0000D4110000}"/>
    <cellStyle name="20% - Accent5 65_Requirements CBS" xfId="13086" xr:uid="{00000000-0005-0000-0000-0000D5110000}"/>
    <cellStyle name="20% - Accent5 66" xfId="4091" xr:uid="{00000000-0005-0000-0000-0000D6110000}"/>
    <cellStyle name="20% - Accent5 66 2" xfId="4092" xr:uid="{00000000-0005-0000-0000-0000D7110000}"/>
    <cellStyle name="20% - Accent5 66 2 2" xfId="4093" xr:uid="{00000000-0005-0000-0000-0000D8110000}"/>
    <cellStyle name="20% - Accent5 66 2_Requirements CBS" xfId="13089" xr:uid="{00000000-0005-0000-0000-0000D9110000}"/>
    <cellStyle name="20% - Accent5 66 3" xfId="4094" xr:uid="{00000000-0005-0000-0000-0000DA110000}"/>
    <cellStyle name="20% - Accent5 66 4" xfId="4095" xr:uid="{00000000-0005-0000-0000-0000DB110000}"/>
    <cellStyle name="20% - Accent5 66_Requirements CBS" xfId="13088" xr:uid="{00000000-0005-0000-0000-0000DC110000}"/>
    <cellStyle name="20% - Accent5 67" xfId="4096" xr:uid="{00000000-0005-0000-0000-0000DD110000}"/>
    <cellStyle name="20% - Accent5 67 2" xfId="4097" xr:uid="{00000000-0005-0000-0000-0000DE110000}"/>
    <cellStyle name="20% - Accent5 67 2 2" xfId="4098" xr:uid="{00000000-0005-0000-0000-0000DF110000}"/>
    <cellStyle name="20% - Accent5 67 2_Requirements CBS" xfId="13091" xr:uid="{00000000-0005-0000-0000-0000E0110000}"/>
    <cellStyle name="20% - Accent5 67 3" xfId="4099" xr:uid="{00000000-0005-0000-0000-0000E1110000}"/>
    <cellStyle name="20% - Accent5 67 4" xfId="4100" xr:uid="{00000000-0005-0000-0000-0000E2110000}"/>
    <cellStyle name="20% - Accent5 67_Requirements CBS" xfId="13090" xr:uid="{00000000-0005-0000-0000-0000E3110000}"/>
    <cellStyle name="20% - Accent5 68" xfId="4101" xr:uid="{00000000-0005-0000-0000-0000E4110000}"/>
    <cellStyle name="20% - Accent5 68 2" xfId="4102" xr:uid="{00000000-0005-0000-0000-0000E5110000}"/>
    <cellStyle name="20% - Accent5 68 2 2" xfId="4103" xr:uid="{00000000-0005-0000-0000-0000E6110000}"/>
    <cellStyle name="20% - Accent5 68 2_Requirements CBS" xfId="13093" xr:uid="{00000000-0005-0000-0000-0000E7110000}"/>
    <cellStyle name="20% - Accent5 68 3" xfId="4104" xr:uid="{00000000-0005-0000-0000-0000E8110000}"/>
    <cellStyle name="20% - Accent5 68 4" xfId="4105" xr:uid="{00000000-0005-0000-0000-0000E9110000}"/>
    <cellStyle name="20% - Accent5 68_Requirements CBS" xfId="13092" xr:uid="{00000000-0005-0000-0000-0000EA110000}"/>
    <cellStyle name="20% - Accent5 69" xfId="4106" xr:uid="{00000000-0005-0000-0000-0000EB110000}"/>
    <cellStyle name="20% - Accent5 69 2" xfId="4107" xr:uid="{00000000-0005-0000-0000-0000EC110000}"/>
    <cellStyle name="20% - Accent5 69 2 2" xfId="4108" xr:uid="{00000000-0005-0000-0000-0000ED110000}"/>
    <cellStyle name="20% - Accent5 69 2_Requirements CBS" xfId="13095" xr:uid="{00000000-0005-0000-0000-0000EE110000}"/>
    <cellStyle name="20% - Accent5 69 3" xfId="4109" xr:uid="{00000000-0005-0000-0000-0000EF110000}"/>
    <cellStyle name="20% - Accent5 69 4" xfId="4110" xr:uid="{00000000-0005-0000-0000-0000F0110000}"/>
    <cellStyle name="20% - Accent5 69_Requirements CBS" xfId="13094" xr:uid="{00000000-0005-0000-0000-0000F1110000}"/>
    <cellStyle name="20% - Accent5 7" xfId="4111" xr:uid="{00000000-0005-0000-0000-0000F2110000}"/>
    <cellStyle name="20% - Accent5 7 2" xfId="4112" xr:uid="{00000000-0005-0000-0000-0000F3110000}"/>
    <cellStyle name="20% - Accent5 7 2 2" xfId="4113" xr:uid="{00000000-0005-0000-0000-0000F4110000}"/>
    <cellStyle name="20% - Accent5 7 2 2 2" xfId="4114" xr:uid="{00000000-0005-0000-0000-0000F5110000}"/>
    <cellStyle name="20% - Accent5 7 2 2_Requirements CBS" xfId="13097" xr:uid="{00000000-0005-0000-0000-0000F6110000}"/>
    <cellStyle name="20% - Accent5 7 2 3" xfId="4115" xr:uid="{00000000-0005-0000-0000-0000F7110000}"/>
    <cellStyle name="20% - Accent5 7 2 4" xfId="4116" xr:uid="{00000000-0005-0000-0000-0000F8110000}"/>
    <cellStyle name="20% - Accent5 7 2_Requirements CBS" xfId="13096" xr:uid="{00000000-0005-0000-0000-0000F9110000}"/>
    <cellStyle name="20% - Accent5 7 3" xfId="4117" xr:uid="{00000000-0005-0000-0000-0000FA110000}"/>
    <cellStyle name="20% - Accent5 7 3 2" xfId="4118" xr:uid="{00000000-0005-0000-0000-0000FB110000}"/>
    <cellStyle name="20% - Accent5 7 3_Requirements CBS" xfId="13098" xr:uid="{00000000-0005-0000-0000-0000FC110000}"/>
    <cellStyle name="20% - Accent5 7 4" xfId="4119" xr:uid="{00000000-0005-0000-0000-0000FD110000}"/>
    <cellStyle name="20% - Accent5 7 5" xfId="4120" xr:uid="{00000000-0005-0000-0000-0000FE110000}"/>
    <cellStyle name="20% - Accent5 7_Not_for_upload_before_M4_correc" xfId="10951" xr:uid="{00000000-0005-0000-0000-0000FF110000}"/>
    <cellStyle name="20% - Accent5 70" xfId="4121" xr:uid="{00000000-0005-0000-0000-000000120000}"/>
    <cellStyle name="20% - Accent5 70 2" xfId="4122" xr:uid="{00000000-0005-0000-0000-000001120000}"/>
    <cellStyle name="20% - Accent5 70 2 2" xfId="4123" xr:uid="{00000000-0005-0000-0000-000002120000}"/>
    <cellStyle name="20% - Accent5 70 2_Requirements CBS" xfId="13100" xr:uid="{00000000-0005-0000-0000-000003120000}"/>
    <cellStyle name="20% - Accent5 70 3" xfId="4124" xr:uid="{00000000-0005-0000-0000-000004120000}"/>
    <cellStyle name="20% - Accent5 70 4" xfId="4125" xr:uid="{00000000-0005-0000-0000-000005120000}"/>
    <cellStyle name="20% - Accent5 70_Requirements CBS" xfId="13099" xr:uid="{00000000-0005-0000-0000-000006120000}"/>
    <cellStyle name="20% - Accent5 71" xfId="4126" xr:uid="{00000000-0005-0000-0000-000007120000}"/>
    <cellStyle name="20% - Accent5 71 2" xfId="4127" xr:uid="{00000000-0005-0000-0000-000008120000}"/>
    <cellStyle name="20% - Accent5 71 2 2" xfId="4128" xr:uid="{00000000-0005-0000-0000-000009120000}"/>
    <cellStyle name="20% - Accent5 71 2_Requirements CBS" xfId="13102" xr:uid="{00000000-0005-0000-0000-00000A120000}"/>
    <cellStyle name="20% - Accent5 71 3" xfId="4129" xr:uid="{00000000-0005-0000-0000-00000B120000}"/>
    <cellStyle name="20% - Accent5 71 4" xfId="4130" xr:uid="{00000000-0005-0000-0000-00000C120000}"/>
    <cellStyle name="20% - Accent5 71_Requirements CBS" xfId="13101" xr:uid="{00000000-0005-0000-0000-00000D120000}"/>
    <cellStyle name="20% - Accent5 72" xfId="4131" xr:uid="{00000000-0005-0000-0000-00000E120000}"/>
    <cellStyle name="20% - Accent5 72 2" xfId="4132" xr:uid="{00000000-0005-0000-0000-00000F120000}"/>
    <cellStyle name="20% - Accent5 72 2 2" xfId="4133" xr:uid="{00000000-0005-0000-0000-000010120000}"/>
    <cellStyle name="20% - Accent5 72 2_Requirements CBS" xfId="13104" xr:uid="{00000000-0005-0000-0000-000011120000}"/>
    <cellStyle name="20% - Accent5 72 3" xfId="4134" xr:uid="{00000000-0005-0000-0000-000012120000}"/>
    <cellStyle name="20% - Accent5 72 4" xfId="4135" xr:uid="{00000000-0005-0000-0000-000013120000}"/>
    <cellStyle name="20% - Accent5 72_Requirements CBS" xfId="13103" xr:uid="{00000000-0005-0000-0000-000014120000}"/>
    <cellStyle name="20% - Accent5 73" xfId="4136" xr:uid="{00000000-0005-0000-0000-000015120000}"/>
    <cellStyle name="20% - Accent5 73 2" xfId="4137" xr:uid="{00000000-0005-0000-0000-000016120000}"/>
    <cellStyle name="20% - Accent5 73 2 2" xfId="4138" xr:uid="{00000000-0005-0000-0000-000017120000}"/>
    <cellStyle name="20% - Accent5 73 2_Requirements CBS" xfId="13106" xr:uid="{00000000-0005-0000-0000-000018120000}"/>
    <cellStyle name="20% - Accent5 73 3" xfId="4139" xr:uid="{00000000-0005-0000-0000-000019120000}"/>
    <cellStyle name="20% - Accent5 73 4" xfId="4140" xr:uid="{00000000-0005-0000-0000-00001A120000}"/>
    <cellStyle name="20% - Accent5 73_Requirements CBS" xfId="13105" xr:uid="{00000000-0005-0000-0000-00001B120000}"/>
    <cellStyle name="20% - Accent5 74" xfId="4141" xr:uid="{00000000-0005-0000-0000-00001C120000}"/>
    <cellStyle name="20% - Accent5 74 2" xfId="4142" xr:uid="{00000000-0005-0000-0000-00001D120000}"/>
    <cellStyle name="20% - Accent5 74 2 2" xfId="4143" xr:uid="{00000000-0005-0000-0000-00001E120000}"/>
    <cellStyle name="20% - Accent5 74 2_Requirements CBS" xfId="13108" xr:uid="{00000000-0005-0000-0000-00001F120000}"/>
    <cellStyle name="20% - Accent5 74 3" xfId="4144" xr:uid="{00000000-0005-0000-0000-000020120000}"/>
    <cellStyle name="20% - Accent5 74 4" xfId="4145" xr:uid="{00000000-0005-0000-0000-000021120000}"/>
    <cellStyle name="20% - Accent5 74_Requirements CBS" xfId="13107" xr:uid="{00000000-0005-0000-0000-000022120000}"/>
    <cellStyle name="20% - Accent5 75" xfId="4146" xr:uid="{00000000-0005-0000-0000-000023120000}"/>
    <cellStyle name="20% - Accent5 75 2" xfId="4147" xr:uid="{00000000-0005-0000-0000-000024120000}"/>
    <cellStyle name="20% - Accent5 75 2 2" xfId="4148" xr:uid="{00000000-0005-0000-0000-000025120000}"/>
    <cellStyle name="20% - Accent5 75 2_Requirements CBS" xfId="13110" xr:uid="{00000000-0005-0000-0000-000026120000}"/>
    <cellStyle name="20% - Accent5 75 3" xfId="4149" xr:uid="{00000000-0005-0000-0000-000027120000}"/>
    <cellStyle name="20% - Accent5 75 4" xfId="4150" xr:uid="{00000000-0005-0000-0000-000028120000}"/>
    <cellStyle name="20% - Accent5 75_Requirements CBS" xfId="13109" xr:uid="{00000000-0005-0000-0000-000029120000}"/>
    <cellStyle name="20% - Accent5 76" xfId="4151" xr:uid="{00000000-0005-0000-0000-00002A120000}"/>
    <cellStyle name="20% - Accent5 76 2" xfId="4152" xr:uid="{00000000-0005-0000-0000-00002B120000}"/>
    <cellStyle name="20% - Accent5 76 2 2" xfId="4153" xr:uid="{00000000-0005-0000-0000-00002C120000}"/>
    <cellStyle name="20% - Accent5 76 2_Requirements CBS" xfId="13112" xr:uid="{00000000-0005-0000-0000-00002D120000}"/>
    <cellStyle name="20% - Accent5 76 3" xfId="4154" xr:uid="{00000000-0005-0000-0000-00002E120000}"/>
    <cellStyle name="20% - Accent5 76 4" xfId="4155" xr:uid="{00000000-0005-0000-0000-00002F120000}"/>
    <cellStyle name="20% - Accent5 76_Requirements CBS" xfId="13111" xr:uid="{00000000-0005-0000-0000-000030120000}"/>
    <cellStyle name="20% - Accent5 77" xfId="4156" xr:uid="{00000000-0005-0000-0000-000031120000}"/>
    <cellStyle name="20% - Accent5 77 2" xfId="4157" xr:uid="{00000000-0005-0000-0000-000032120000}"/>
    <cellStyle name="20% - Accent5 77 2 2" xfId="4158" xr:uid="{00000000-0005-0000-0000-000033120000}"/>
    <cellStyle name="20% - Accent5 77 2_Requirements CBS" xfId="13114" xr:uid="{00000000-0005-0000-0000-000034120000}"/>
    <cellStyle name="20% - Accent5 77 3" xfId="4159" xr:uid="{00000000-0005-0000-0000-000035120000}"/>
    <cellStyle name="20% - Accent5 77 4" xfId="4160" xr:uid="{00000000-0005-0000-0000-000036120000}"/>
    <cellStyle name="20% - Accent5 77_Requirements CBS" xfId="13113" xr:uid="{00000000-0005-0000-0000-000037120000}"/>
    <cellStyle name="20% - Accent5 78" xfId="4161" xr:uid="{00000000-0005-0000-0000-000038120000}"/>
    <cellStyle name="20% - Accent5 78 2" xfId="4162" xr:uid="{00000000-0005-0000-0000-000039120000}"/>
    <cellStyle name="20% - Accent5 78 2 2" xfId="4163" xr:uid="{00000000-0005-0000-0000-00003A120000}"/>
    <cellStyle name="20% - Accent5 78 2_Requirements CBS" xfId="13116" xr:uid="{00000000-0005-0000-0000-00003B120000}"/>
    <cellStyle name="20% - Accent5 78 3" xfId="4164" xr:uid="{00000000-0005-0000-0000-00003C120000}"/>
    <cellStyle name="20% - Accent5 78 4" xfId="4165" xr:uid="{00000000-0005-0000-0000-00003D120000}"/>
    <cellStyle name="20% - Accent5 78_Requirements CBS" xfId="13115" xr:uid="{00000000-0005-0000-0000-00003E120000}"/>
    <cellStyle name="20% - Accent5 79" xfId="4166" xr:uid="{00000000-0005-0000-0000-00003F120000}"/>
    <cellStyle name="20% - Accent5 79 2" xfId="4167" xr:uid="{00000000-0005-0000-0000-000040120000}"/>
    <cellStyle name="20% - Accent5 79 2 2" xfId="4168" xr:uid="{00000000-0005-0000-0000-000041120000}"/>
    <cellStyle name="20% - Accent5 79 2_Requirements CBS" xfId="13118" xr:uid="{00000000-0005-0000-0000-000042120000}"/>
    <cellStyle name="20% - Accent5 79 3" xfId="4169" xr:uid="{00000000-0005-0000-0000-000043120000}"/>
    <cellStyle name="20% - Accent5 79 4" xfId="4170" xr:uid="{00000000-0005-0000-0000-000044120000}"/>
    <cellStyle name="20% - Accent5 79_Requirements CBS" xfId="13117" xr:uid="{00000000-0005-0000-0000-000045120000}"/>
    <cellStyle name="20% - Accent5 8" xfId="4171" xr:uid="{00000000-0005-0000-0000-000046120000}"/>
    <cellStyle name="20% - Accent5 8 2" xfId="4172" xr:uid="{00000000-0005-0000-0000-000047120000}"/>
    <cellStyle name="20% - Accent5 8 2 2" xfId="4173" xr:uid="{00000000-0005-0000-0000-000048120000}"/>
    <cellStyle name="20% - Accent5 8 2 2 2" xfId="4174" xr:uid="{00000000-0005-0000-0000-000049120000}"/>
    <cellStyle name="20% - Accent5 8 2 2_Requirements CBS" xfId="13120" xr:uid="{00000000-0005-0000-0000-00004A120000}"/>
    <cellStyle name="20% - Accent5 8 2 3" xfId="4175" xr:uid="{00000000-0005-0000-0000-00004B120000}"/>
    <cellStyle name="20% - Accent5 8 2 4" xfId="4176" xr:uid="{00000000-0005-0000-0000-00004C120000}"/>
    <cellStyle name="20% - Accent5 8 2_Requirements CBS" xfId="13119" xr:uid="{00000000-0005-0000-0000-00004D120000}"/>
    <cellStyle name="20% - Accent5 8 3" xfId="4177" xr:uid="{00000000-0005-0000-0000-00004E120000}"/>
    <cellStyle name="20% - Accent5 8 3 2" xfId="4178" xr:uid="{00000000-0005-0000-0000-00004F120000}"/>
    <cellStyle name="20% - Accent5 8 3_Requirements CBS" xfId="13121" xr:uid="{00000000-0005-0000-0000-000050120000}"/>
    <cellStyle name="20% - Accent5 8 4" xfId="4179" xr:uid="{00000000-0005-0000-0000-000051120000}"/>
    <cellStyle name="20% - Accent5 8 5" xfId="4180" xr:uid="{00000000-0005-0000-0000-000052120000}"/>
    <cellStyle name="20% - Accent5 8_Not_for_upload_before_M4_correc" xfId="10952" xr:uid="{00000000-0005-0000-0000-000053120000}"/>
    <cellStyle name="20% - Accent5 80" xfId="4181" xr:uid="{00000000-0005-0000-0000-000054120000}"/>
    <cellStyle name="20% - Accent5 80 2" xfId="4182" xr:uid="{00000000-0005-0000-0000-000055120000}"/>
    <cellStyle name="20% - Accent5 80 2 2" xfId="4183" xr:uid="{00000000-0005-0000-0000-000056120000}"/>
    <cellStyle name="20% - Accent5 80 2_Requirements CBS" xfId="13123" xr:uid="{00000000-0005-0000-0000-000057120000}"/>
    <cellStyle name="20% - Accent5 80 3" xfId="4184" xr:uid="{00000000-0005-0000-0000-000058120000}"/>
    <cellStyle name="20% - Accent5 80 4" xfId="4185" xr:uid="{00000000-0005-0000-0000-000059120000}"/>
    <cellStyle name="20% - Accent5 80_Requirements CBS" xfId="13122" xr:uid="{00000000-0005-0000-0000-00005A120000}"/>
    <cellStyle name="20% - Accent5 81" xfId="4186" xr:uid="{00000000-0005-0000-0000-00005B120000}"/>
    <cellStyle name="20% - Accent5 81 2" xfId="4187" xr:uid="{00000000-0005-0000-0000-00005C120000}"/>
    <cellStyle name="20% - Accent5 81 2 2" xfId="4188" xr:uid="{00000000-0005-0000-0000-00005D120000}"/>
    <cellStyle name="20% - Accent5 81 2_Requirements CBS" xfId="13125" xr:uid="{00000000-0005-0000-0000-00005E120000}"/>
    <cellStyle name="20% - Accent5 81 3" xfId="4189" xr:uid="{00000000-0005-0000-0000-00005F120000}"/>
    <cellStyle name="20% - Accent5 81 4" xfId="4190" xr:uid="{00000000-0005-0000-0000-000060120000}"/>
    <cellStyle name="20% - Accent5 81_Requirements CBS" xfId="13124" xr:uid="{00000000-0005-0000-0000-000061120000}"/>
    <cellStyle name="20% - Accent5 82" xfId="4191" xr:uid="{00000000-0005-0000-0000-000062120000}"/>
    <cellStyle name="20% - Accent5 82 2" xfId="4192" xr:uid="{00000000-0005-0000-0000-000063120000}"/>
    <cellStyle name="20% - Accent5 82 2 2" xfId="4193" xr:uid="{00000000-0005-0000-0000-000064120000}"/>
    <cellStyle name="20% - Accent5 82 2_Requirements CBS" xfId="13127" xr:uid="{00000000-0005-0000-0000-000065120000}"/>
    <cellStyle name="20% - Accent5 82 3" xfId="4194" xr:uid="{00000000-0005-0000-0000-000066120000}"/>
    <cellStyle name="20% - Accent5 82 4" xfId="4195" xr:uid="{00000000-0005-0000-0000-000067120000}"/>
    <cellStyle name="20% - Accent5 82_Requirements CBS" xfId="13126" xr:uid="{00000000-0005-0000-0000-000068120000}"/>
    <cellStyle name="20% - Accent5 83" xfId="4196" xr:uid="{00000000-0005-0000-0000-000069120000}"/>
    <cellStyle name="20% - Accent5 83 2" xfId="4197" xr:uid="{00000000-0005-0000-0000-00006A120000}"/>
    <cellStyle name="20% - Accent5 83 2 2" xfId="4198" xr:uid="{00000000-0005-0000-0000-00006B120000}"/>
    <cellStyle name="20% - Accent5 83 2_Requirements CBS" xfId="13129" xr:uid="{00000000-0005-0000-0000-00006C120000}"/>
    <cellStyle name="20% - Accent5 83 3" xfId="4199" xr:uid="{00000000-0005-0000-0000-00006D120000}"/>
    <cellStyle name="20% - Accent5 83 4" xfId="4200" xr:uid="{00000000-0005-0000-0000-00006E120000}"/>
    <cellStyle name="20% - Accent5 83_Requirements CBS" xfId="13128" xr:uid="{00000000-0005-0000-0000-00006F120000}"/>
    <cellStyle name="20% - Accent5 84" xfId="4201" xr:uid="{00000000-0005-0000-0000-000070120000}"/>
    <cellStyle name="20% - Accent5 84 2" xfId="4202" xr:uid="{00000000-0005-0000-0000-000071120000}"/>
    <cellStyle name="20% - Accent5 84 2 2" xfId="4203" xr:uid="{00000000-0005-0000-0000-000072120000}"/>
    <cellStyle name="20% - Accent5 84 2_Requirements CBS" xfId="13131" xr:uid="{00000000-0005-0000-0000-000073120000}"/>
    <cellStyle name="20% - Accent5 84 3" xfId="4204" xr:uid="{00000000-0005-0000-0000-000074120000}"/>
    <cellStyle name="20% - Accent5 84 4" xfId="4205" xr:uid="{00000000-0005-0000-0000-000075120000}"/>
    <cellStyle name="20% - Accent5 84_Requirements CBS" xfId="13130" xr:uid="{00000000-0005-0000-0000-000076120000}"/>
    <cellStyle name="20% - Accent5 85" xfId="4206" xr:uid="{00000000-0005-0000-0000-000077120000}"/>
    <cellStyle name="20% - Accent5 85 2" xfId="4207" xr:uid="{00000000-0005-0000-0000-000078120000}"/>
    <cellStyle name="20% - Accent5 85 2 2" xfId="4208" xr:uid="{00000000-0005-0000-0000-000079120000}"/>
    <cellStyle name="20% - Accent5 85 2_Requirements CBS" xfId="13133" xr:uid="{00000000-0005-0000-0000-00007A120000}"/>
    <cellStyle name="20% - Accent5 85 3" xfId="4209" xr:uid="{00000000-0005-0000-0000-00007B120000}"/>
    <cellStyle name="20% - Accent5 85 4" xfId="4210" xr:uid="{00000000-0005-0000-0000-00007C120000}"/>
    <cellStyle name="20% - Accent5 85_Requirements CBS" xfId="13132" xr:uid="{00000000-0005-0000-0000-00007D120000}"/>
    <cellStyle name="20% - Accent5 86" xfId="4211" xr:uid="{00000000-0005-0000-0000-00007E120000}"/>
    <cellStyle name="20% - Accent5 86 2" xfId="4212" xr:uid="{00000000-0005-0000-0000-00007F120000}"/>
    <cellStyle name="20% - Accent5 86 2 2" xfId="4213" xr:uid="{00000000-0005-0000-0000-000080120000}"/>
    <cellStyle name="20% - Accent5 86 2_Requirements CBS" xfId="13135" xr:uid="{00000000-0005-0000-0000-000081120000}"/>
    <cellStyle name="20% - Accent5 86 3" xfId="4214" xr:uid="{00000000-0005-0000-0000-000082120000}"/>
    <cellStyle name="20% - Accent5 86 4" xfId="4215" xr:uid="{00000000-0005-0000-0000-000083120000}"/>
    <cellStyle name="20% - Accent5 86_Requirements CBS" xfId="13134" xr:uid="{00000000-0005-0000-0000-000084120000}"/>
    <cellStyle name="20% - Accent5 87" xfId="4216" xr:uid="{00000000-0005-0000-0000-000085120000}"/>
    <cellStyle name="20% - Accent5 87 2" xfId="4217" xr:uid="{00000000-0005-0000-0000-000086120000}"/>
    <cellStyle name="20% - Accent5 87 2 2" xfId="4218" xr:uid="{00000000-0005-0000-0000-000087120000}"/>
    <cellStyle name="20% - Accent5 87 2_Requirements CBS" xfId="13137" xr:uid="{00000000-0005-0000-0000-000088120000}"/>
    <cellStyle name="20% - Accent5 87 3" xfId="4219" xr:uid="{00000000-0005-0000-0000-000089120000}"/>
    <cellStyle name="20% - Accent5 87 4" xfId="4220" xr:uid="{00000000-0005-0000-0000-00008A120000}"/>
    <cellStyle name="20% - Accent5 87_Requirements CBS" xfId="13136" xr:uid="{00000000-0005-0000-0000-00008B120000}"/>
    <cellStyle name="20% - Accent5 88" xfId="4221" xr:uid="{00000000-0005-0000-0000-00008C120000}"/>
    <cellStyle name="20% - Accent5 88 2" xfId="4222" xr:uid="{00000000-0005-0000-0000-00008D120000}"/>
    <cellStyle name="20% - Accent5 88 2 2" xfId="4223" xr:uid="{00000000-0005-0000-0000-00008E120000}"/>
    <cellStyle name="20% - Accent5 88 2_Requirements CBS" xfId="13139" xr:uid="{00000000-0005-0000-0000-00008F120000}"/>
    <cellStyle name="20% - Accent5 88 3" xfId="4224" xr:uid="{00000000-0005-0000-0000-000090120000}"/>
    <cellStyle name="20% - Accent5 88 4" xfId="4225" xr:uid="{00000000-0005-0000-0000-000091120000}"/>
    <cellStyle name="20% - Accent5 88_Requirements CBS" xfId="13138" xr:uid="{00000000-0005-0000-0000-000092120000}"/>
    <cellStyle name="20% - Accent5 89" xfId="4226" xr:uid="{00000000-0005-0000-0000-000093120000}"/>
    <cellStyle name="20% - Accent5 89 2" xfId="4227" xr:uid="{00000000-0005-0000-0000-000094120000}"/>
    <cellStyle name="20% - Accent5 89 2 2" xfId="4228" xr:uid="{00000000-0005-0000-0000-000095120000}"/>
    <cellStyle name="20% - Accent5 89 2_Requirements CBS" xfId="13141" xr:uid="{00000000-0005-0000-0000-000096120000}"/>
    <cellStyle name="20% - Accent5 89 3" xfId="4229" xr:uid="{00000000-0005-0000-0000-000097120000}"/>
    <cellStyle name="20% - Accent5 89 4" xfId="4230" xr:uid="{00000000-0005-0000-0000-000098120000}"/>
    <cellStyle name="20% - Accent5 89_Requirements CBS" xfId="13140" xr:uid="{00000000-0005-0000-0000-000099120000}"/>
    <cellStyle name="20% - Accent5 9" xfId="4231" xr:uid="{00000000-0005-0000-0000-00009A120000}"/>
    <cellStyle name="20% - Accent5 9 2" xfId="4232" xr:uid="{00000000-0005-0000-0000-00009B120000}"/>
    <cellStyle name="20% - Accent5 9 2 2" xfId="4233" xr:uid="{00000000-0005-0000-0000-00009C120000}"/>
    <cellStyle name="20% - Accent5 9 2 2 2" xfId="4234" xr:uid="{00000000-0005-0000-0000-00009D120000}"/>
    <cellStyle name="20% - Accent5 9 2 2_Requirements CBS" xfId="13143" xr:uid="{00000000-0005-0000-0000-00009E120000}"/>
    <cellStyle name="20% - Accent5 9 2 3" xfId="4235" xr:uid="{00000000-0005-0000-0000-00009F120000}"/>
    <cellStyle name="20% - Accent5 9 2 4" xfId="4236" xr:uid="{00000000-0005-0000-0000-0000A0120000}"/>
    <cellStyle name="20% - Accent5 9 2_Requirements CBS" xfId="13142" xr:uid="{00000000-0005-0000-0000-0000A1120000}"/>
    <cellStyle name="20% - Accent5 9 3" xfId="4237" xr:uid="{00000000-0005-0000-0000-0000A2120000}"/>
    <cellStyle name="20% - Accent5 9 3 2" xfId="4238" xr:uid="{00000000-0005-0000-0000-0000A3120000}"/>
    <cellStyle name="20% - Accent5 9 3_Requirements CBS" xfId="13144" xr:uid="{00000000-0005-0000-0000-0000A4120000}"/>
    <cellStyle name="20% - Accent5 9 4" xfId="4239" xr:uid="{00000000-0005-0000-0000-0000A5120000}"/>
    <cellStyle name="20% - Accent5 9 5" xfId="4240" xr:uid="{00000000-0005-0000-0000-0000A6120000}"/>
    <cellStyle name="20% - Accent5 9_Not_for_upload_before_M4_correc" xfId="10953" xr:uid="{00000000-0005-0000-0000-0000A7120000}"/>
    <cellStyle name="20% - Accent5 90" xfId="4241" xr:uid="{00000000-0005-0000-0000-0000A8120000}"/>
    <cellStyle name="20% - Accent5 90 2" xfId="4242" xr:uid="{00000000-0005-0000-0000-0000A9120000}"/>
    <cellStyle name="20% - Accent5 90 2 2" xfId="4243" xr:uid="{00000000-0005-0000-0000-0000AA120000}"/>
    <cellStyle name="20% - Accent5 90 2_Requirements CBS" xfId="13146" xr:uid="{00000000-0005-0000-0000-0000AB120000}"/>
    <cellStyle name="20% - Accent5 90 3" xfId="4244" xr:uid="{00000000-0005-0000-0000-0000AC120000}"/>
    <cellStyle name="20% - Accent5 90 4" xfId="4245" xr:uid="{00000000-0005-0000-0000-0000AD120000}"/>
    <cellStyle name="20% - Accent5 90_Requirements CBS" xfId="13145" xr:uid="{00000000-0005-0000-0000-0000AE120000}"/>
    <cellStyle name="20% - Accent5 91" xfId="4246" xr:uid="{00000000-0005-0000-0000-0000AF120000}"/>
    <cellStyle name="20% - Accent5 91 2" xfId="4247" xr:uid="{00000000-0005-0000-0000-0000B0120000}"/>
    <cellStyle name="20% - Accent5 91 2 2" xfId="4248" xr:uid="{00000000-0005-0000-0000-0000B1120000}"/>
    <cellStyle name="20% - Accent5 91 2_Requirements CBS" xfId="13148" xr:uid="{00000000-0005-0000-0000-0000B2120000}"/>
    <cellStyle name="20% - Accent5 91 3" xfId="4249" xr:uid="{00000000-0005-0000-0000-0000B3120000}"/>
    <cellStyle name="20% - Accent5 91 4" xfId="4250" xr:uid="{00000000-0005-0000-0000-0000B4120000}"/>
    <cellStyle name="20% - Accent5 91_Requirements CBS" xfId="13147" xr:uid="{00000000-0005-0000-0000-0000B5120000}"/>
    <cellStyle name="20% - Accent5 92" xfId="4251" xr:uid="{00000000-0005-0000-0000-0000B6120000}"/>
    <cellStyle name="20% - Accent5 92 2" xfId="4252" xr:uid="{00000000-0005-0000-0000-0000B7120000}"/>
    <cellStyle name="20% - Accent5 92 2 2" xfId="4253" xr:uid="{00000000-0005-0000-0000-0000B8120000}"/>
    <cellStyle name="20% - Accent5 92 2_Requirements CBS" xfId="13150" xr:uid="{00000000-0005-0000-0000-0000B9120000}"/>
    <cellStyle name="20% - Accent5 92 3" xfId="4254" xr:uid="{00000000-0005-0000-0000-0000BA120000}"/>
    <cellStyle name="20% - Accent5 92 4" xfId="4255" xr:uid="{00000000-0005-0000-0000-0000BB120000}"/>
    <cellStyle name="20% - Accent5 92_Requirements CBS" xfId="13149" xr:uid="{00000000-0005-0000-0000-0000BC120000}"/>
    <cellStyle name="20% - Accent5 93" xfId="4256" xr:uid="{00000000-0005-0000-0000-0000BD120000}"/>
    <cellStyle name="20% - Accent5 93 2" xfId="4257" xr:uid="{00000000-0005-0000-0000-0000BE120000}"/>
    <cellStyle name="20% - Accent5 93 2 2" xfId="4258" xr:uid="{00000000-0005-0000-0000-0000BF120000}"/>
    <cellStyle name="20% - Accent5 93 2_Requirements CBS" xfId="13152" xr:uid="{00000000-0005-0000-0000-0000C0120000}"/>
    <cellStyle name="20% - Accent5 93 3" xfId="4259" xr:uid="{00000000-0005-0000-0000-0000C1120000}"/>
    <cellStyle name="20% - Accent5 93 4" xfId="4260" xr:uid="{00000000-0005-0000-0000-0000C2120000}"/>
    <cellStyle name="20% - Accent5 93_Requirements CBS" xfId="13151" xr:uid="{00000000-0005-0000-0000-0000C3120000}"/>
    <cellStyle name="20% - Accent5 94" xfId="4261" xr:uid="{00000000-0005-0000-0000-0000C4120000}"/>
    <cellStyle name="20% - Accent5 94 2" xfId="4262" xr:uid="{00000000-0005-0000-0000-0000C5120000}"/>
    <cellStyle name="20% - Accent5 94 2 2" xfId="4263" xr:uid="{00000000-0005-0000-0000-0000C6120000}"/>
    <cellStyle name="20% - Accent5 94 2_Requirements CBS" xfId="13154" xr:uid="{00000000-0005-0000-0000-0000C7120000}"/>
    <cellStyle name="20% - Accent5 94 3" xfId="4264" xr:uid="{00000000-0005-0000-0000-0000C8120000}"/>
    <cellStyle name="20% - Accent5 94 4" xfId="4265" xr:uid="{00000000-0005-0000-0000-0000C9120000}"/>
    <cellStyle name="20% - Accent5 94_Requirements CBS" xfId="13153" xr:uid="{00000000-0005-0000-0000-0000CA120000}"/>
    <cellStyle name="20% - Accent5 95" xfId="4266" xr:uid="{00000000-0005-0000-0000-0000CB120000}"/>
    <cellStyle name="20% - Accent5 95 2" xfId="4267" xr:uid="{00000000-0005-0000-0000-0000CC120000}"/>
    <cellStyle name="20% - Accent5 95 2 2" xfId="4268" xr:uid="{00000000-0005-0000-0000-0000CD120000}"/>
    <cellStyle name="20% - Accent5 95 2_Requirements CBS" xfId="13156" xr:uid="{00000000-0005-0000-0000-0000CE120000}"/>
    <cellStyle name="20% - Accent5 95 3" xfId="4269" xr:uid="{00000000-0005-0000-0000-0000CF120000}"/>
    <cellStyle name="20% - Accent5 95 4" xfId="4270" xr:uid="{00000000-0005-0000-0000-0000D0120000}"/>
    <cellStyle name="20% - Accent5 95_Requirements CBS" xfId="13155" xr:uid="{00000000-0005-0000-0000-0000D1120000}"/>
    <cellStyle name="20% - Accent5 96" xfId="4271" xr:uid="{00000000-0005-0000-0000-0000D2120000}"/>
    <cellStyle name="20% - Accent5 96 2" xfId="4272" xr:uid="{00000000-0005-0000-0000-0000D3120000}"/>
    <cellStyle name="20% - Accent5 96 2 2" xfId="4273" xr:uid="{00000000-0005-0000-0000-0000D4120000}"/>
    <cellStyle name="20% - Accent5 96 2_Requirements CBS" xfId="13158" xr:uid="{00000000-0005-0000-0000-0000D5120000}"/>
    <cellStyle name="20% - Accent5 96 3" xfId="4274" xr:uid="{00000000-0005-0000-0000-0000D6120000}"/>
    <cellStyle name="20% - Accent5 96 4" xfId="4275" xr:uid="{00000000-0005-0000-0000-0000D7120000}"/>
    <cellStyle name="20% - Accent5 96_Requirements CBS" xfId="13157" xr:uid="{00000000-0005-0000-0000-0000D8120000}"/>
    <cellStyle name="20% - Accent5 97" xfId="4276" xr:uid="{00000000-0005-0000-0000-0000D9120000}"/>
    <cellStyle name="20% - Accent5 97 2" xfId="4277" xr:uid="{00000000-0005-0000-0000-0000DA120000}"/>
    <cellStyle name="20% - Accent5 97 2 2" xfId="4278" xr:uid="{00000000-0005-0000-0000-0000DB120000}"/>
    <cellStyle name="20% - Accent5 97 2_Requirements CBS" xfId="13160" xr:uid="{00000000-0005-0000-0000-0000DC120000}"/>
    <cellStyle name="20% - Accent5 97 3" xfId="4279" xr:uid="{00000000-0005-0000-0000-0000DD120000}"/>
    <cellStyle name="20% - Accent5 97 4" xfId="4280" xr:uid="{00000000-0005-0000-0000-0000DE120000}"/>
    <cellStyle name="20% - Accent5 97_Requirements CBS" xfId="13159" xr:uid="{00000000-0005-0000-0000-0000DF120000}"/>
    <cellStyle name="20% - Accent5 98" xfId="4281" xr:uid="{00000000-0005-0000-0000-0000E0120000}"/>
    <cellStyle name="20% - Accent5 98 2" xfId="4282" xr:uid="{00000000-0005-0000-0000-0000E1120000}"/>
    <cellStyle name="20% - Accent5 98 2 2" xfId="4283" xr:uid="{00000000-0005-0000-0000-0000E2120000}"/>
    <cellStyle name="20% - Accent5 98 2_Requirements CBS" xfId="13162" xr:uid="{00000000-0005-0000-0000-0000E3120000}"/>
    <cellStyle name="20% - Accent5 98 3" xfId="4284" xr:uid="{00000000-0005-0000-0000-0000E4120000}"/>
    <cellStyle name="20% - Accent5 98 4" xfId="4285" xr:uid="{00000000-0005-0000-0000-0000E5120000}"/>
    <cellStyle name="20% - Accent5 98_Requirements CBS" xfId="13161" xr:uid="{00000000-0005-0000-0000-0000E6120000}"/>
    <cellStyle name="20% - Accent5 99" xfId="4286" xr:uid="{00000000-0005-0000-0000-0000E7120000}"/>
    <cellStyle name="20% - Accent5 99 2" xfId="4287" xr:uid="{00000000-0005-0000-0000-0000E8120000}"/>
    <cellStyle name="20% - Accent5 99 2 2" xfId="4288" xr:uid="{00000000-0005-0000-0000-0000E9120000}"/>
    <cellStyle name="20% - Accent5 99 2_Requirements CBS" xfId="13164" xr:uid="{00000000-0005-0000-0000-0000EA120000}"/>
    <cellStyle name="20% - Accent5 99 3" xfId="4289" xr:uid="{00000000-0005-0000-0000-0000EB120000}"/>
    <cellStyle name="20% - Accent5 99 4" xfId="4290" xr:uid="{00000000-0005-0000-0000-0000EC120000}"/>
    <cellStyle name="20% - Accent5 99_Requirements CBS" xfId="13163" xr:uid="{00000000-0005-0000-0000-0000ED120000}"/>
    <cellStyle name="20% - Accent6" xfId="36" builtinId="50" customBuiltin="1"/>
    <cellStyle name="20% - Accent6 10" xfId="4291" xr:uid="{00000000-0005-0000-0000-0000EE120000}"/>
    <cellStyle name="20% - Accent6 10 2" xfId="4292" xr:uid="{00000000-0005-0000-0000-0000EF120000}"/>
    <cellStyle name="20% - Accent6 10 2 2" xfId="4293" xr:uid="{00000000-0005-0000-0000-0000F0120000}"/>
    <cellStyle name="20% - Accent6 10 2 2 2" xfId="4294" xr:uid="{00000000-0005-0000-0000-0000F1120000}"/>
    <cellStyle name="20% - Accent6 10 2 2_Requirements CBS" xfId="13166" xr:uid="{00000000-0005-0000-0000-0000F2120000}"/>
    <cellStyle name="20% - Accent6 10 2 3" xfId="4295" xr:uid="{00000000-0005-0000-0000-0000F3120000}"/>
    <cellStyle name="20% - Accent6 10 2 4" xfId="4296" xr:uid="{00000000-0005-0000-0000-0000F4120000}"/>
    <cellStyle name="20% - Accent6 10 2_Requirements CBS" xfId="13165" xr:uid="{00000000-0005-0000-0000-0000F5120000}"/>
    <cellStyle name="20% - Accent6 10 3" xfId="4297" xr:uid="{00000000-0005-0000-0000-0000F6120000}"/>
    <cellStyle name="20% - Accent6 10 3 2" xfId="4298" xr:uid="{00000000-0005-0000-0000-0000F7120000}"/>
    <cellStyle name="20% - Accent6 10 3_Requirements CBS" xfId="13167" xr:uid="{00000000-0005-0000-0000-0000F8120000}"/>
    <cellStyle name="20% - Accent6 10 4" xfId="4299" xr:uid="{00000000-0005-0000-0000-0000F9120000}"/>
    <cellStyle name="20% - Accent6 10 5" xfId="4300" xr:uid="{00000000-0005-0000-0000-0000FA120000}"/>
    <cellStyle name="20% - Accent6 10_Not_for_upload_before_M4_correc" xfId="10954" xr:uid="{00000000-0005-0000-0000-0000FB120000}"/>
    <cellStyle name="20% - Accent6 100" xfId="4301" xr:uid="{00000000-0005-0000-0000-0000FC120000}"/>
    <cellStyle name="20% - Accent6 100 2" xfId="4302" xr:uid="{00000000-0005-0000-0000-0000FD120000}"/>
    <cellStyle name="20% - Accent6 100 2 2" xfId="4303" xr:uid="{00000000-0005-0000-0000-0000FE120000}"/>
    <cellStyle name="20% - Accent6 100 2_Requirements CBS" xfId="13169" xr:uid="{00000000-0005-0000-0000-0000FF120000}"/>
    <cellStyle name="20% - Accent6 100 3" xfId="4304" xr:uid="{00000000-0005-0000-0000-000000130000}"/>
    <cellStyle name="20% - Accent6 100 4" xfId="4305" xr:uid="{00000000-0005-0000-0000-000001130000}"/>
    <cellStyle name="20% - Accent6 100_Requirements CBS" xfId="13168" xr:uid="{00000000-0005-0000-0000-000002130000}"/>
    <cellStyle name="20% - Accent6 101" xfId="4306" xr:uid="{00000000-0005-0000-0000-000003130000}"/>
    <cellStyle name="20% - Accent6 101 2" xfId="4307" xr:uid="{00000000-0005-0000-0000-000004130000}"/>
    <cellStyle name="20% - Accent6 101 3" xfId="4308" xr:uid="{00000000-0005-0000-0000-000005130000}"/>
    <cellStyle name="20% - Accent6 101_Requirements CBS" xfId="13170" xr:uid="{00000000-0005-0000-0000-000006130000}"/>
    <cellStyle name="20% - Accent6 102" xfId="4309" xr:uid="{00000000-0005-0000-0000-000007130000}"/>
    <cellStyle name="20% - Accent6 102 2" xfId="4310" xr:uid="{00000000-0005-0000-0000-000008130000}"/>
    <cellStyle name="20% - Accent6 102 3" xfId="4311" xr:uid="{00000000-0005-0000-0000-000009130000}"/>
    <cellStyle name="20% - Accent6 102_Requirements CBS" xfId="13171" xr:uid="{00000000-0005-0000-0000-00000A130000}"/>
    <cellStyle name="20% - Accent6 103" xfId="4312" xr:uid="{00000000-0005-0000-0000-00000B130000}"/>
    <cellStyle name="20% - Accent6 104" xfId="4313" xr:uid="{00000000-0005-0000-0000-00000C130000}"/>
    <cellStyle name="20% - Accent6 105" xfId="10955" xr:uid="{00000000-0005-0000-0000-00000D130000}"/>
    <cellStyle name="20% - Accent6 11" xfId="4314" xr:uid="{00000000-0005-0000-0000-00000E130000}"/>
    <cellStyle name="20% - Accent6 11 2" xfId="4315" xr:uid="{00000000-0005-0000-0000-00000F130000}"/>
    <cellStyle name="20% - Accent6 11 2 2" xfId="4316" xr:uid="{00000000-0005-0000-0000-000010130000}"/>
    <cellStyle name="20% - Accent6 11 2 2 2" xfId="4317" xr:uid="{00000000-0005-0000-0000-000011130000}"/>
    <cellStyle name="20% - Accent6 11 2 2_Requirements CBS" xfId="13173" xr:uid="{00000000-0005-0000-0000-000012130000}"/>
    <cellStyle name="20% - Accent6 11 2 3" xfId="4318" xr:uid="{00000000-0005-0000-0000-000013130000}"/>
    <cellStyle name="20% - Accent6 11 2 4" xfId="4319" xr:uid="{00000000-0005-0000-0000-000014130000}"/>
    <cellStyle name="20% - Accent6 11 2_Requirements CBS" xfId="13172" xr:uid="{00000000-0005-0000-0000-000015130000}"/>
    <cellStyle name="20% - Accent6 11 3" xfId="4320" xr:uid="{00000000-0005-0000-0000-000016130000}"/>
    <cellStyle name="20% - Accent6 11 3 2" xfId="4321" xr:uid="{00000000-0005-0000-0000-000017130000}"/>
    <cellStyle name="20% - Accent6 11 3_Requirements CBS" xfId="13174" xr:uid="{00000000-0005-0000-0000-000018130000}"/>
    <cellStyle name="20% - Accent6 11 4" xfId="4322" xr:uid="{00000000-0005-0000-0000-000019130000}"/>
    <cellStyle name="20% - Accent6 11 5" xfId="4323" xr:uid="{00000000-0005-0000-0000-00001A130000}"/>
    <cellStyle name="20% - Accent6 11_Not_for_upload_before_M4_correc" xfId="10956" xr:uid="{00000000-0005-0000-0000-00001B130000}"/>
    <cellStyle name="20% - Accent6 12" xfId="4324" xr:uid="{00000000-0005-0000-0000-00001C130000}"/>
    <cellStyle name="20% - Accent6 12 2" xfId="4325" xr:uid="{00000000-0005-0000-0000-00001D130000}"/>
    <cellStyle name="20% - Accent6 12 2 2" xfId="4326" xr:uid="{00000000-0005-0000-0000-00001E130000}"/>
    <cellStyle name="20% - Accent6 12 2 2 2" xfId="4327" xr:uid="{00000000-0005-0000-0000-00001F130000}"/>
    <cellStyle name="20% - Accent6 12 2 2_Requirements CBS" xfId="13176" xr:uid="{00000000-0005-0000-0000-000020130000}"/>
    <cellStyle name="20% - Accent6 12 2 3" xfId="4328" xr:uid="{00000000-0005-0000-0000-000021130000}"/>
    <cellStyle name="20% - Accent6 12 2 4" xfId="4329" xr:uid="{00000000-0005-0000-0000-000022130000}"/>
    <cellStyle name="20% - Accent6 12 2_Requirements CBS" xfId="13175" xr:uid="{00000000-0005-0000-0000-000023130000}"/>
    <cellStyle name="20% - Accent6 12 3" xfId="4330" xr:uid="{00000000-0005-0000-0000-000024130000}"/>
    <cellStyle name="20% - Accent6 12 3 2" xfId="4331" xr:uid="{00000000-0005-0000-0000-000025130000}"/>
    <cellStyle name="20% - Accent6 12 3_Requirements CBS" xfId="13177" xr:uid="{00000000-0005-0000-0000-000026130000}"/>
    <cellStyle name="20% - Accent6 12 4" xfId="4332" xr:uid="{00000000-0005-0000-0000-000027130000}"/>
    <cellStyle name="20% - Accent6 12 5" xfId="4333" xr:uid="{00000000-0005-0000-0000-000028130000}"/>
    <cellStyle name="20% - Accent6 12_Not_for_upload_before_M4_correc" xfId="10957" xr:uid="{00000000-0005-0000-0000-000029130000}"/>
    <cellStyle name="20% - Accent6 13" xfId="4334" xr:uid="{00000000-0005-0000-0000-00002A130000}"/>
    <cellStyle name="20% - Accent6 13 2" xfId="4335" xr:uid="{00000000-0005-0000-0000-00002B130000}"/>
    <cellStyle name="20% - Accent6 13 2 2" xfId="4336" xr:uid="{00000000-0005-0000-0000-00002C130000}"/>
    <cellStyle name="20% - Accent6 13 2 2 2" xfId="4337" xr:uid="{00000000-0005-0000-0000-00002D130000}"/>
    <cellStyle name="20% - Accent6 13 2 2_Requirements CBS" xfId="13179" xr:uid="{00000000-0005-0000-0000-00002E130000}"/>
    <cellStyle name="20% - Accent6 13 2 3" xfId="4338" xr:uid="{00000000-0005-0000-0000-00002F130000}"/>
    <cellStyle name="20% - Accent6 13 2 4" xfId="4339" xr:uid="{00000000-0005-0000-0000-000030130000}"/>
    <cellStyle name="20% - Accent6 13 2_Requirements CBS" xfId="13178" xr:uid="{00000000-0005-0000-0000-000031130000}"/>
    <cellStyle name="20% - Accent6 13 3" xfId="4340" xr:uid="{00000000-0005-0000-0000-000032130000}"/>
    <cellStyle name="20% - Accent6 13 3 2" xfId="4341" xr:uid="{00000000-0005-0000-0000-000033130000}"/>
    <cellStyle name="20% - Accent6 13 3_Requirements CBS" xfId="13180" xr:uid="{00000000-0005-0000-0000-000034130000}"/>
    <cellStyle name="20% - Accent6 13 4" xfId="4342" xr:uid="{00000000-0005-0000-0000-000035130000}"/>
    <cellStyle name="20% - Accent6 13 5" xfId="4343" xr:uid="{00000000-0005-0000-0000-000036130000}"/>
    <cellStyle name="20% - Accent6 13_Not_for_upload_before_M4_correc" xfId="10958" xr:uid="{00000000-0005-0000-0000-000037130000}"/>
    <cellStyle name="20% - Accent6 14" xfId="4344" xr:uid="{00000000-0005-0000-0000-000038130000}"/>
    <cellStyle name="20% - Accent6 14 2" xfId="4345" xr:uid="{00000000-0005-0000-0000-000039130000}"/>
    <cellStyle name="20% - Accent6 14 2 2" xfId="4346" xr:uid="{00000000-0005-0000-0000-00003A130000}"/>
    <cellStyle name="20% - Accent6 14 2 2 2" xfId="4347" xr:uid="{00000000-0005-0000-0000-00003B130000}"/>
    <cellStyle name="20% - Accent6 14 2 2_Requirements CBS" xfId="13182" xr:uid="{00000000-0005-0000-0000-00003C130000}"/>
    <cellStyle name="20% - Accent6 14 2 3" xfId="4348" xr:uid="{00000000-0005-0000-0000-00003D130000}"/>
    <cellStyle name="20% - Accent6 14 2 4" xfId="4349" xr:uid="{00000000-0005-0000-0000-00003E130000}"/>
    <cellStyle name="20% - Accent6 14 2_Requirements CBS" xfId="13181" xr:uid="{00000000-0005-0000-0000-00003F130000}"/>
    <cellStyle name="20% - Accent6 14 3" xfId="4350" xr:uid="{00000000-0005-0000-0000-000040130000}"/>
    <cellStyle name="20% - Accent6 14 3 2" xfId="4351" xr:uid="{00000000-0005-0000-0000-000041130000}"/>
    <cellStyle name="20% - Accent6 14 3_Requirements CBS" xfId="13183" xr:uid="{00000000-0005-0000-0000-000042130000}"/>
    <cellStyle name="20% - Accent6 14 4" xfId="4352" xr:uid="{00000000-0005-0000-0000-000043130000}"/>
    <cellStyle name="20% - Accent6 14 5" xfId="4353" xr:uid="{00000000-0005-0000-0000-000044130000}"/>
    <cellStyle name="20% - Accent6 14_Not_for_upload_before_M4_correc" xfId="10959" xr:uid="{00000000-0005-0000-0000-000045130000}"/>
    <cellStyle name="20% - Accent6 15" xfId="4354" xr:uid="{00000000-0005-0000-0000-000046130000}"/>
    <cellStyle name="20% - Accent6 15 2" xfId="4355" xr:uid="{00000000-0005-0000-0000-000047130000}"/>
    <cellStyle name="20% - Accent6 15 2 2" xfId="4356" xr:uid="{00000000-0005-0000-0000-000048130000}"/>
    <cellStyle name="20% - Accent6 15 2 2 2" xfId="4357" xr:uid="{00000000-0005-0000-0000-000049130000}"/>
    <cellStyle name="20% - Accent6 15 2 2_Requirements CBS" xfId="13185" xr:uid="{00000000-0005-0000-0000-00004A130000}"/>
    <cellStyle name="20% - Accent6 15 2 3" xfId="4358" xr:uid="{00000000-0005-0000-0000-00004B130000}"/>
    <cellStyle name="20% - Accent6 15 2 4" xfId="4359" xr:uid="{00000000-0005-0000-0000-00004C130000}"/>
    <cellStyle name="20% - Accent6 15 2_Requirements CBS" xfId="13184" xr:uid="{00000000-0005-0000-0000-00004D130000}"/>
    <cellStyle name="20% - Accent6 15 3" xfId="4360" xr:uid="{00000000-0005-0000-0000-00004E130000}"/>
    <cellStyle name="20% - Accent6 15 3 2" xfId="4361" xr:uid="{00000000-0005-0000-0000-00004F130000}"/>
    <cellStyle name="20% - Accent6 15 3_Requirements CBS" xfId="13186" xr:uid="{00000000-0005-0000-0000-000050130000}"/>
    <cellStyle name="20% - Accent6 15 4" xfId="4362" xr:uid="{00000000-0005-0000-0000-000051130000}"/>
    <cellStyle name="20% - Accent6 15 5" xfId="4363" xr:uid="{00000000-0005-0000-0000-000052130000}"/>
    <cellStyle name="20% - Accent6 15_Not_for_upload_before_M4_correc" xfId="10960" xr:uid="{00000000-0005-0000-0000-000053130000}"/>
    <cellStyle name="20% - Accent6 16" xfId="4364" xr:uid="{00000000-0005-0000-0000-000054130000}"/>
    <cellStyle name="20% - Accent6 16 2" xfId="4365" xr:uid="{00000000-0005-0000-0000-000055130000}"/>
    <cellStyle name="20% - Accent6 16 2 2" xfId="4366" xr:uid="{00000000-0005-0000-0000-000056130000}"/>
    <cellStyle name="20% - Accent6 16 2 2 2" xfId="4367" xr:uid="{00000000-0005-0000-0000-000057130000}"/>
    <cellStyle name="20% - Accent6 16 2 2_Requirements CBS" xfId="13188" xr:uid="{00000000-0005-0000-0000-000058130000}"/>
    <cellStyle name="20% - Accent6 16 2 3" xfId="4368" xr:uid="{00000000-0005-0000-0000-000059130000}"/>
    <cellStyle name="20% - Accent6 16 2 4" xfId="4369" xr:uid="{00000000-0005-0000-0000-00005A130000}"/>
    <cellStyle name="20% - Accent6 16 2_Requirements CBS" xfId="13187" xr:uid="{00000000-0005-0000-0000-00005B130000}"/>
    <cellStyle name="20% - Accent6 16 3" xfId="4370" xr:uid="{00000000-0005-0000-0000-00005C130000}"/>
    <cellStyle name="20% - Accent6 16 3 2" xfId="4371" xr:uid="{00000000-0005-0000-0000-00005D130000}"/>
    <cellStyle name="20% - Accent6 16 3_Requirements CBS" xfId="13189" xr:uid="{00000000-0005-0000-0000-00005E130000}"/>
    <cellStyle name="20% - Accent6 16 4" xfId="4372" xr:uid="{00000000-0005-0000-0000-00005F130000}"/>
    <cellStyle name="20% - Accent6 16 5" xfId="4373" xr:uid="{00000000-0005-0000-0000-000060130000}"/>
    <cellStyle name="20% - Accent6 16_Not_for_upload_before_M4_correc" xfId="10961" xr:uid="{00000000-0005-0000-0000-000061130000}"/>
    <cellStyle name="20% - Accent6 17" xfId="4374" xr:uid="{00000000-0005-0000-0000-000062130000}"/>
    <cellStyle name="20% - Accent6 17 2" xfId="4375" xr:uid="{00000000-0005-0000-0000-000063130000}"/>
    <cellStyle name="20% - Accent6 17 2 2" xfId="4376" xr:uid="{00000000-0005-0000-0000-000064130000}"/>
    <cellStyle name="20% - Accent6 17 2 2 2" xfId="4377" xr:uid="{00000000-0005-0000-0000-000065130000}"/>
    <cellStyle name="20% - Accent6 17 2 2_Requirements CBS" xfId="13191" xr:uid="{00000000-0005-0000-0000-000066130000}"/>
    <cellStyle name="20% - Accent6 17 2 3" xfId="4378" xr:uid="{00000000-0005-0000-0000-000067130000}"/>
    <cellStyle name="20% - Accent6 17 2 4" xfId="4379" xr:uid="{00000000-0005-0000-0000-000068130000}"/>
    <cellStyle name="20% - Accent6 17 2_Requirements CBS" xfId="13190" xr:uid="{00000000-0005-0000-0000-000069130000}"/>
    <cellStyle name="20% - Accent6 17 3" xfId="4380" xr:uid="{00000000-0005-0000-0000-00006A130000}"/>
    <cellStyle name="20% - Accent6 17 3 2" xfId="4381" xr:uid="{00000000-0005-0000-0000-00006B130000}"/>
    <cellStyle name="20% - Accent6 17 3_Requirements CBS" xfId="13192" xr:uid="{00000000-0005-0000-0000-00006C130000}"/>
    <cellStyle name="20% - Accent6 17 4" xfId="4382" xr:uid="{00000000-0005-0000-0000-00006D130000}"/>
    <cellStyle name="20% - Accent6 17 5" xfId="4383" xr:uid="{00000000-0005-0000-0000-00006E130000}"/>
    <cellStyle name="20% - Accent6 17_Not_for_upload_before_M4_correc" xfId="10962" xr:uid="{00000000-0005-0000-0000-00006F130000}"/>
    <cellStyle name="20% - Accent6 18" xfId="4384" xr:uid="{00000000-0005-0000-0000-000070130000}"/>
    <cellStyle name="20% - Accent6 18 2" xfId="4385" xr:uid="{00000000-0005-0000-0000-000071130000}"/>
    <cellStyle name="20% - Accent6 18 2 2" xfId="4386" xr:uid="{00000000-0005-0000-0000-000072130000}"/>
    <cellStyle name="20% - Accent6 18 2 2 2" xfId="4387" xr:uid="{00000000-0005-0000-0000-000073130000}"/>
    <cellStyle name="20% - Accent6 18 2 2_Requirements CBS" xfId="13194" xr:uid="{00000000-0005-0000-0000-000074130000}"/>
    <cellStyle name="20% - Accent6 18 2 3" xfId="4388" xr:uid="{00000000-0005-0000-0000-000075130000}"/>
    <cellStyle name="20% - Accent6 18 2 4" xfId="4389" xr:uid="{00000000-0005-0000-0000-000076130000}"/>
    <cellStyle name="20% - Accent6 18 2_Requirements CBS" xfId="13193" xr:uid="{00000000-0005-0000-0000-000077130000}"/>
    <cellStyle name="20% - Accent6 18 3" xfId="4390" xr:uid="{00000000-0005-0000-0000-000078130000}"/>
    <cellStyle name="20% - Accent6 18 3 2" xfId="4391" xr:uid="{00000000-0005-0000-0000-000079130000}"/>
    <cellStyle name="20% - Accent6 18 3_Requirements CBS" xfId="13195" xr:uid="{00000000-0005-0000-0000-00007A130000}"/>
    <cellStyle name="20% - Accent6 18 4" xfId="4392" xr:uid="{00000000-0005-0000-0000-00007B130000}"/>
    <cellStyle name="20% - Accent6 18 5" xfId="4393" xr:uid="{00000000-0005-0000-0000-00007C130000}"/>
    <cellStyle name="20% - Accent6 18_Not_for_upload_before_M4_correc" xfId="10963" xr:uid="{00000000-0005-0000-0000-00007D130000}"/>
    <cellStyle name="20% - Accent6 19" xfId="4394" xr:uid="{00000000-0005-0000-0000-00007E130000}"/>
    <cellStyle name="20% - Accent6 19 2" xfId="4395" xr:uid="{00000000-0005-0000-0000-00007F130000}"/>
    <cellStyle name="20% - Accent6 19 2 2" xfId="4396" xr:uid="{00000000-0005-0000-0000-000080130000}"/>
    <cellStyle name="20% - Accent6 19 2 2 2" xfId="4397" xr:uid="{00000000-0005-0000-0000-000081130000}"/>
    <cellStyle name="20% - Accent6 19 2 2_Requirements CBS" xfId="13197" xr:uid="{00000000-0005-0000-0000-000082130000}"/>
    <cellStyle name="20% - Accent6 19 2 3" xfId="4398" xr:uid="{00000000-0005-0000-0000-000083130000}"/>
    <cellStyle name="20% - Accent6 19 2 4" xfId="4399" xr:uid="{00000000-0005-0000-0000-000084130000}"/>
    <cellStyle name="20% - Accent6 19 2_Requirements CBS" xfId="13196" xr:uid="{00000000-0005-0000-0000-000085130000}"/>
    <cellStyle name="20% - Accent6 19 3" xfId="4400" xr:uid="{00000000-0005-0000-0000-000086130000}"/>
    <cellStyle name="20% - Accent6 19 3 2" xfId="4401" xr:uid="{00000000-0005-0000-0000-000087130000}"/>
    <cellStyle name="20% - Accent6 19 3_Requirements CBS" xfId="13198" xr:uid="{00000000-0005-0000-0000-000088130000}"/>
    <cellStyle name="20% - Accent6 19 4" xfId="4402" xr:uid="{00000000-0005-0000-0000-000089130000}"/>
    <cellStyle name="20% - Accent6 19 5" xfId="4403" xr:uid="{00000000-0005-0000-0000-00008A130000}"/>
    <cellStyle name="20% - Accent6 19_Not_for_upload_before_M4_correc" xfId="10964" xr:uid="{00000000-0005-0000-0000-00008B130000}"/>
    <cellStyle name="20% - Accent6 2" xfId="73" xr:uid="{00000000-0005-0000-0000-000028000000}"/>
    <cellStyle name="20% - Accent6 2 10" xfId="4404" xr:uid="{00000000-0005-0000-0000-00008C130000}"/>
    <cellStyle name="20% - Accent6 2 2" xfId="74" xr:uid="{00000000-0005-0000-0000-000029000000}"/>
    <cellStyle name="20% - Accent6 2 2 2" xfId="4406" xr:uid="{00000000-0005-0000-0000-00008E130000}"/>
    <cellStyle name="20% - Accent6 2 2 2 2" xfId="4407" xr:uid="{00000000-0005-0000-0000-00008F130000}"/>
    <cellStyle name="20% - Accent6 2 2 2 2 2" xfId="4408" xr:uid="{00000000-0005-0000-0000-000090130000}"/>
    <cellStyle name="20% - Accent6 2 2 2 2_Requirements CBS" xfId="13200" xr:uid="{00000000-0005-0000-0000-000091130000}"/>
    <cellStyle name="20% - Accent6 2 2 2 3" xfId="4409" xr:uid="{00000000-0005-0000-0000-000092130000}"/>
    <cellStyle name="20% - Accent6 2 2 2 4" xfId="4410" xr:uid="{00000000-0005-0000-0000-000093130000}"/>
    <cellStyle name="20% - Accent6 2 2 2_Requirements CBS" xfId="13199" xr:uid="{00000000-0005-0000-0000-000094130000}"/>
    <cellStyle name="20% - Accent6 2 2 3" xfId="4411" xr:uid="{00000000-0005-0000-0000-000095130000}"/>
    <cellStyle name="20% - Accent6 2 2 3 2" xfId="4412" xr:uid="{00000000-0005-0000-0000-000096130000}"/>
    <cellStyle name="20% - Accent6 2 2 3_Requirements CBS" xfId="13201" xr:uid="{00000000-0005-0000-0000-000097130000}"/>
    <cellStyle name="20% - Accent6 2 2 4" xfId="4413" xr:uid="{00000000-0005-0000-0000-000098130000}"/>
    <cellStyle name="20% - Accent6 2 2 5" xfId="4414" xr:uid="{00000000-0005-0000-0000-000099130000}"/>
    <cellStyle name="20% - Accent6 2 2 6" xfId="4405" xr:uid="{00000000-0005-0000-0000-00008D130000}"/>
    <cellStyle name="20% - Accent6 2 2_Not_for_upload_before_M4_correc" xfId="10965" xr:uid="{00000000-0005-0000-0000-00009A130000}"/>
    <cellStyle name="20% - Accent6 2 3" xfId="4415" xr:uid="{00000000-0005-0000-0000-00009B130000}"/>
    <cellStyle name="20% - Accent6 2 3 2" xfId="4416" xr:uid="{00000000-0005-0000-0000-00009C130000}"/>
    <cellStyle name="20% - Accent6 2 3 2 2" xfId="4417" xr:uid="{00000000-0005-0000-0000-00009D130000}"/>
    <cellStyle name="20% - Accent6 2 3 2 2 2" xfId="4418" xr:uid="{00000000-0005-0000-0000-00009E130000}"/>
    <cellStyle name="20% - Accent6 2 3 2 2_Requirements CBS" xfId="13203" xr:uid="{00000000-0005-0000-0000-00009F130000}"/>
    <cellStyle name="20% - Accent6 2 3 2 3" xfId="4419" xr:uid="{00000000-0005-0000-0000-0000A0130000}"/>
    <cellStyle name="20% - Accent6 2 3 2 4" xfId="4420" xr:uid="{00000000-0005-0000-0000-0000A1130000}"/>
    <cellStyle name="20% - Accent6 2 3 2_Requirements CBS" xfId="13202" xr:uid="{00000000-0005-0000-0000-0000A2130000}"/>
    <cellStyle name="20% - Accent6 2 3 3" xfId="4421" xr:uid="{00000000-0005-0000-0000-0000A3130000}"/>
    <cellStyle name="20% - Accent6 2 3 3 2" xfId="4422" xr:uid="{00000000-0005-0000-0000-0000A4130000}"/>
    <cellStyle name="20% - Accent6 2 3 3_Requirements CBS" xfId="13204" xr:uid="{00000000-0005-0000-0000-0000A5130000}"/>
    <cellStyle name="20% - Accent6 2 3 4" xfId="4423" xr:uid="{00000000-0005-0000-0000-0000A6130000}"/>
    <cellStyle name="20% - Accent6 2 3 5" xfId="4424" xr:uid="{00000000-0005-0000-0000-0000A7130000}"/>
    <cellStyle name="20% - Accent6 2 3_Not_for_upload_before_M4_correc" xfId="10966" xr:uid="{00000000-0005-0000-0000-0000A8130000}"/>
    <cellStyle name="20% - Accent6 2 4" xfId="4425" xr:uid="{00000000-0005-0000-0000-0000A9130000}"/>
    <cellStyle name="20% - Accent6 2 4 2" xfId="4426" xr:uid="{00000000-0005-0000-0000-0000AA130000}"/>
    <cellStyle name="20% - Accent6 2 4 2 2" xfId="4427" xr:uid="{00000000-0005-0000-0000-0000AB130000}"/>
    <cellStyle name="20% - Accent6 2 4 2 2 2" xfId="4428" xr:uid="{00000000-0005-0000-0000-0000AC130000}"/>
    <cellStyle name="20% - Accent6 2 4 2 2_Requirements CBS" xfId="13206" xr:uid="{00000000-0005-0000-0000-0000AD130000}"/>
    <cellStyle name="20% - Accent6 2 4 2 3" xfId="4429" xr:uid="{00000000-0005-0000-0000-0000AE130000}"/>
    <cellStyle name="20% - Accent6 2 4 2 4" xfId="4430" xr:uid="{00000000-0005-0000-0000-0000AF130000}"/>
    <cellStyle name="20% - Accent6 2 4 2_Requirements CBS" xfId="13205" xr:uid="{00000000-0005-0000-0000-0000B0130000}"/>
    <cellStyle name="20% - Accent6 2 4 3" xfId="4431" xr:uid="{00000000-0005-0000-0000-0000B1130000}"/>
    <cellStyle name="20% - Accent6 2 4 3 2" xfId="4432" xr:uid="{00000000-0005-0000-0000-0000B2130000}"/>
    <cellStyle name="20% - Accent6 2 4 3_Requirements CBS" xfId="13207" xr:uid="{00000000-0005-0000-0000-0000B3130000}"/>
    <cellStyle name="20% - Accent6 2 4 4" xfId="4433" xr:uid="{00000000-0005-0000-0000-0000B4130000}"/>
    <cellStyle name="20% - Accent6 2 4 5" xfId="4434" xr:uid="{00000000-0005-0000-0000-0000B5130000}"/>
    <cellStyle name="20% - Accent6 2 4_Not_for_upload_before_M4_correc" xfId="10967" xr:uid="{00000000-0005-0000-0000-0000B6130000}"/>
    <cellStyle name="20% - Accent6 2 5" xfId="4435" xr:uid="{00000000-0005-0000-0000-0000B7130000}"/>
    <cellStyle name="20% - Accent6 2 5 2" xfId="4436" xr:uid="{00000000-0005-0000-0000-0000B8130000}"/>
    <cellStyle name="20% - Accent6 2 5 2 2" xfId="4437" xr:uid="{00000000-0005-0000-0000-0000B9130000}"/>
    <cellStyle name="20% - Accent6 2 5 2_Requirements CBS" xfId="13209" xr:uid="{00000000-0005-0000-0000-0000BA130000}"/>
    <cellStyle name="20% - Accent6 2 5 3" xfId="4438" xr:uid="{00000000-0005-0000-0000-0000BB130000}"/>
    <cellStyle name="20% - Accent6 2 5_Requirements CBS" xfId="13208" xr:uid="{00000000-0005-0000-0000-0000BC130000}"/>
    <cellStyle name="20% - Accent6 2 6" xfId="4439" xr:uid="{00000000-0005-0000-0000-0000BD130000}"/>
    <cellStyle name="20% - Accent6 2 6 2" xfId="4440" xr:uid="{00000000-0005-0000-0000-0000BE130000}"/>
    <cellStyle name="20% - Accent6 2 6_Requirements CBS" xfId="13210" xr:uid="{00000000-0005-0000-0000-0000BF130000}"/>
    <cellStyle name="20% - Accent6 2 7" xfId="4441" xr:uid="{00000000-0005-0000-0000-0000C0130000}"/>
    <cellStyle name="20% - Accent6 2 7 2" xfId="4442" xr:uid="{00000000-0005-0000-0000-0000C1130000}"/>
    <cellStyle name="20% - Accent6 2 7_Requirements CBS" xfId="13211" xr:uid="{00000000-0005-0000-0000-0000C2130000}"/>
    <cellStyle name="20% - Accent6 2 8" xfId="4443" xr:uid="{00000000-0005-0000-0000-0000C3130000}"/>
    <cellStyle name="20% - Accent6 2 9" xfId="4444" xr:uid="{00000000-0005-0000-0000-0000C4130000}"/>
    <cellStyle name="20% - Accent6 2_Not_for_upload_before_M4_correc" xfId="10968" xr:uid="{00000000-0005-0000-0000-0000C5130000}"/>
    <cellStyle name="20% - Accent6 20" xfId="4445" xr:uid="{00000000-0005-0000-0000-0000C6130000}"/>
    <cellStyle name="20% - Accent6 20 2" xfId="4446" xr:uid="{00000000-0005-0000-0000-0000C7130000}"/>
    <cellStyle name="20% - Accent6 20 2 2" xfId="4447" xr:uid="{00000000-0005-0000-0000-0000C8130000}"/>
    <cellStyle name="20% - Accent6 20 2 2 2" xfId="4448" xr:uid="{00000000-0005-0000-0000-0000C9130000}"/>
    <cellStyle name="20% - Accent6 20 2 2_Requirements CBS" xfId="13213" xr:uid="{00000000-0005-0000-0000-0000CA130000}"/>
    <cellStyle name="20% - Accent6 20 2 3" xfId="4449" xr:uid="{00000000-0005-0000-0000-0000CB130000}"/>
    <cellStyle name="20% - Accent6 20 2 4" xfId="4450" xr:uid="{00000000-0005-0000-0000-0000CC130000}"/>
    <cellStyle name="20% - Accent6 20 2_Requirements CBS" xfId="13212" xr:uid="{00000000-0005-0000-0000-0000CD130000}"/>
    <cellStyle name="20% - Accent6 20 3" xfId="4451" xr:uid="{00000000-0005-0000-0000-0000CE130000}"/>
    <cellStyle name="20% - Accent6 20 3 2" xfId="4452" xr:uid="{00000000-0005-0000-0000-0000CF130000}"/>
    <cellStyle name="20% - Accent6 20 3_Requirements CBS" xfId="13214" xr:uid="{00000000-0005-0000-0000-0000D0130000}"/>
    <cellStyle name="20% - Accent6 20 4" xfId="4453" xr:uid="{00000000-0005-0000-0000-0000D1130000}"/>
    <cellStyle name="20% - Accent6 20 5" xfId="4454" xr:uid="{00000000-0005-0000-0000-0000D2130000}"/>
    <cellStyle name="20% - Accent6 20_Not_for_upload_before_M4_correc" xfId="10969" xr:uid="{00000000-0005-0000-0000-0000D3130000}"/>
    <cellStyle name="20% - Accent6 21" xfId="4455" xr:uid="{00000000-0005-0000-0000-0000D4130000}"/>
    <cellStyle name="20% - Accent6 21 2" xfId="4456" xr:uid="{00000000-0005-0000-0000-0000D5130000}"/>
    <cellStyle name="20% - Accent6 21 2 2" xfId="4457" xr:uid="{00000000-0005-0000-0000-0000D6130000}"/>
    <cellStyle name="20% - Accent6 21 2 2 2" xfId="4458" xr:uid="{00000000-0005-0000-0000-0000D7130000}"/>
    <cellStyle name="20% - Accent6 21 2 2_Requirements CBS" xfId="13216" xr:uid="{00000000-0005-0000-0000-0000D8130000}"/>
    <cellStyle name="20% - Accent6 21 2 3" xfId="4459" xr:uid="{00000000-0005-0000-0000-0000D9130000}"/>
    <cellStyle name="20% - Accent6 21 2 4" xfId="4460" xr:uid="{00000000-0005-0000-0000-0000DA130000}"/>
    <cellStyle name="20% - Accent6 21 2_Requirements CBS" xfId="13215" xr:uid="{00000000-0005-0000-0000-0000DB130000}"/>
    <cellStyle name="20% - Accent6 21 3" xfId="4461" xr:uid="{00000000-0005-0000-0000-0000DC130000}"/>
    <cellStyle name="20% - Accent6 21 3 2" xfId="4462" xr:uid="{00000000-0005-0000-0000-0000DD130000}"/>
    <cellStyle name="20% - Accent6 21 3_Requirements CBS" xfId="13217" xr:uid="{00000000-0005-0000-0000-0000DE130000}"/>
    <cellStyle name="20% - Accent6 21 4" xfId="4463" xr:uid="{00000000-0005-0000-0000-0000DF130000}"/>
    <cellStyle name="20% - Accent6 21 5" xfId="4464" xr:uid="{00000000-0005-0000-0000-0000E0130000}"/>
    <cellStyle name="20% - Accent6 21_Not_for_upload_before_M4_correc" xfId="10970" xr:uid="{00000000-0005-0000-0000-0000E1130000}"/>
    <cellStyle name="20% - Accent6 22" xfId="4465" xr:uid="{00000000-0005-0000-0000-0000E2130000}"/>
    <cellStyle name="20% - Accent6 22 2" xfId="4466" xr:uid="{00000000-0005-0000-0000-0000E3130000}"/>
    <cellStyle name="20% - Accent6 22 2 2" xfId="4467" xr:uid="{00000000-0005-0000-0000-0000E4130000}"/>
    <cellStyle name="20% - Accent6 22 2 2 2" xfId="4468" xr:uid="{00000000-0005-0000-0000-0000E5130000}"/>
    <cellStyle name="20% - Accent6 22 2 2_Requirements CBS" xfId="13219" xr:uid="{00000000-0005-0000-0000-0000E6130000}"/>
    <cellStyle name="20% - Accent6 22 2 3" xfId="4469" xr:uid="{00000000-0005-0000-0000-0000E7130000}"/>
    <cellStyle name="20% - Accent6 22 2 4" xfId="4470" xr:uid="{00000000-0005-0000-0000-0000E8130000}"/>
    <cellStyle name="20% - Accent6 22 2_Requirements CBS" xfId="13218" xr:uid="{00000000-0005-0000-0000-0000E9130000}"/>
    <cellStyle name="20% - Accent6 22 3" xfId="4471" xr:uid="{00000000-0005-0000-0000-0000EA130000}"/>
    <cellStyle name="20% - Accent6 22 3 2" xfId="4472" xr:uid="{00000000-0005-0000-0000-0000EB130000}"/>
    <cellStyle name="20% - Accent6 22 3_Requirements CBS" xfId="13220" xr:uid="{00000000-0005-0000-0000-0000EC130000}"/>
    <cellStyle name="20% - Accent6 22 4" xfId="4473" xr:uid="{00000000-0005-0000-0000-0000ED130000}"/>
    <cellStyle name="20% - Accent6 22 5" xfId="4474" xr:uid="{00000000-0005-0000-0000-0000EE130000}"/>
    <cellStyle name="20% - Accent6 22_Not_for_upload_before_M4_correc" xfId="10971" xr:uid="{00000000-0005-0000-0000-0000EF130000}"/>
    <cellStyle name="20% - Accent6 23" xfId="4475" xr:uid="{00000000-0005-0000-0000-0000F0130000}"/>
    <cellStyle name="20% - Accent6 23 2" xfId="4476" xr:uid="{00000000-0005-0000-0000-0000F1130000}"/>
    <cellStyle name="20% - Accent6 23 2 2" xfId="4477" xr:uid="{00000000-0005-0000-0000-0000F2130000}"/>
    <cellStyle name="20% - Accent6 23 2 2 2" xfId="4478" xr:uid="{00000000-0005-0000-0000-0000F3130000}"/>
    <cellStyle name="20% - Accent6 23 2 2_Requirements CBS" xfId="13222" xr:uid="{00000000-0005-0000-0000-0000F4130000}"/>
    <cellStyle name="20% - Accent6 23 2 3" xfId="4479" xr:uid="{00000000-0005-0000-0000-0000F5130000}"/>
    <cellStyle name="20% - Accent6 23 2 4" xfId="4480" xr:uid="{00000000-0005-0000-0000-0000F6130000}"/>
    <cellStyle name="20% - Accent6 23 2_Requirements CBS" xfId="13221" xr:uid="{00000000-0005-0000-0000-0000F7130000}"/>
    <cellStyle name="20% - Accent6 23 3" xfId="4481" xr:uid="{00000000-0005-0000-0000-0000F8130000}"/>
    <cellStyle name="20% - Accent6 23 3 2" xfId="4482" xr:uid="{00000000-0005-0000-0000-0000F9130000}"/>
    <cellStyle name="20% - Accent6 23 3_Requirements CBS" xfId="13223" xr:uid="{00000000-0005-0000-0000-0000FA130000}"/>
    <cellStyle name="20% - Accent6 23 4" xfId="4483" xr:uid="{00000000-0005-0000-0000-0000FB130000}"/>
    <cellStyle name="20% - Accent6 23 5" xfId="4484" xr:uid="{00000000-0005-0000-0000-0000FC130000}"/>
    <cellStyle name="20% - Accent6 23_Not_for_upload_before_M4_correc" xfId="10972" xr:uid="{00000000-0005-0000-0000-0000FD130000}"/>
    <cellStyle name="20% - Accent6 24" xfId="4485" xr:uid="{00000000-0005-0000-0000-0000FE130000}"/>
    <cellStyle name="20% - Accent6 24 2" xfId="4486" xr:uid="{00000000-0005-0000-0000-0000FF130000}"/>
    <cellStyle name="20% - Accent6 24 2 2" xfId="4487" xr:uid="{00000000-0005-0000-0000-000000140000}"/>
    <cellStyle name="20% - Accent6 24 2 2 2" xfId="4488" xr:uid="{00000000-0005-0000-0000-000001140000}"/>
    <cellStyle name="20% - Accent6 24 2 2_Requirements CBS" xfId="13225" xr:uid="{00000000-0005-0000-0000-000002140000}"/>
    <cellStyle name="20% - Accent6 24 2 3" xfId="4489" xr:uid="{00000000-0005-0000-0000-000003140000}"/>
    <cellStyle name="20% - Accent6 24 2 4" xfId="4490" xr:uid="{00000000-0005-0000-0000-000004140000}"/>
    <cellStyle name="20% - Accent6 24 2_Requirements CBS" xfId="13224" xr:uid="{00000000-0005-0000-0000-000005140000}"/>
    <cellStyle name="20% - Accent6 24 3" xfId="4491" xr:uid="{00000000-0005-0000-0000-000006140000}"/>
    <cellStyle name="20% - Accent6 24 3 2" xfId="4492" xr:uid="{00000000-0005-0000-0000-000007140000}"/>
    <cellStyle name="20% - Accent6 24 3_Requirements CBS" xfId="13226" xr:uid="{00000000-0005-0000-0000-000008140000}"/>
    <cellStyle name="20% - Accent6 24 4" xfId="4493" xr:uid="{00000000-0005-0000-0000-000009140000}"/>
    <cellStyle name="20% - Accent6 24 5" xfId="4494" xr:uid="{00000000-0005-0000-0000-00000A140000}"/>
    <cellStyle name="20% - Accent6 24_Not_for_upload_before_M4_correc" xfId="10973" xr:uid="{00000000-0005-0000-0000-00000B140000}"/>
    <cellStyle name="20% - Accent6 25" xfId="4495" xr:uid="{00000000-0005-0000-0000-00000C140000}"/>
    <cellStyle name="20% - Accent6 25 2" xfId="4496" xr:uid="{00000000-0005-0000-0000-00000D140000}"/>
    <cellStyle name="20% - Accent6 25 2 2" xfId="4497" xr:uid="{00000000-0005-0000-0000-00000E140000}"/>
    <cellStyle name="20% - Accent6 25 2 2 2" xfId="4498" xr:uid="{00000000-0005-0000-0000-00000F140000}"/>
    <cellStyle name="20% - Accent6 25 2 2_Requirements CBS" xfId="13228" xr:uid="{00000000-0005-0000-0000-000010140000}"/>
    <cellStyle name="20% - Accent6 25 2 3" xfId="4499" xr:uid="{00000000-0005-0000-0000-000011140000}"/>
    <cellStyle name="20% - Accent6 25 2 4" xfId="4500" xr:uid="{00000000-0005-0000-0000-000012140000}"/>
    <cellStyle name="20% - Accent6 25 2_Requirements CBS" xfId="13227" xr:uid="{00000000-0005-0000-0000-000013140000}"/>
    <cellStyle name="20% - Accent6 25 3" xfId="4501" xr:uid="{00000000-0005-0000-0000-000014140000}"/>
    <cellStyle name="20% - Accent6 25 3 2" xfId="4502" xr:uid="{00000000-0005-0000-0000-000015140000}"/>
    <cellStyle name="20% - Accent6 25 3_Requirements CBS" xfId="13229" xr:uid="{00000000-0005-0000-0000-000016140000}"/>
    <cellStyle name="20% - Accent6 25 4" xfId="4503" xr:uid="{00000000-0005-0000-0000-000017140000}"/>
    <cellStyle name="20% - Accent6 25 5" xfId="4504" xr:uid="{00000000-0005-0000-0000-000018140000}"/>
    <cellStyle name="20% - Accent6 25_Not_for_upload_before_M4_correc" xfId="10974" xr:uid="{00000000-0005-0000-0000-000019140000}"/>
    <cellStyle name="20% - Accent6 26" xfId="4505" xr:uid="{00000000-0005-0000-0000-00001A140000}"/>
    <cellStyle name="20% - Accent6 26 2" xfId="4506" xr:uid="{00000000-0005-0000-0000-00001B140000}"/>
    <cellStyle name="20% - Accent6 26 2 2" xfId="4507" xr:uid="{00000000-0005-0000-0000-00001C140000}"/>
    <cellStyle name="20% - Accent6 26 2 3" xfId="4508" xr:uid="{00000000-0005-0000-0000-00001D140000}"/>
    <cellStyle name="20% - Accent6 26 2_Requirements CBS" xfId="13230" xr:uid="{00000000-0005-0000-0000-00001E140000}"/>
    <cellStyle name="20% - Accent6 26 3" xfId="4509" xr:uid="{00000000-0005-0000-0000-00001F140000}"/>
    <cellStyle name="20% - Accent6 26 3 2" xfId="4510" xr:uid="{00000000-0005-0000-0000-000020140000}"/>
    <cellStyle name="20% - Accent6 26 3_Requirements CBS" xfId="13231" xr:uid="{00000000-0005-0000-0000-000021140000}"/>
    <cellStyle name="20% - Accent6 26 4" xfId="4511" xr:uid="{00000000-0005-0000-0000-000022140000}"/>
    <cellStyle name="20% - Accent6 26 5" xfId="4512" xr:uid="{00000000-0005-0000-0000-000023140000}"/>
    <cellStyle name="20% - Accent6 26_Not_for_upload_before_M4_correc" xfId="10975" xr:uid="{00000000-0005-0000-0000-000024140000}"/>
    <cellStyle name="20% - Accent6 27" xfId="4513" xr:uid="{00000000-0005-0000-0000-000025140000}"/>
    <cellStyle name="20% - Accent6 27 2" xfId="4514" xr:uid="{00000000-0005-0000-0000-000026140000}"/>
    <cellStyle name="20% - Accent6 27 2 2" xfId="4515" xr:uid="{00000000-0005-0000-0000-000027140000}"/>
    <cellStyle name="20% - Accent6 27 2 3" xfId="4516" xr:uid="{00000000-0005-0000-0000-000028140000}"/>
    <cellStyle name="20% - Accent6 27 2_Requirements CBS" xfId="13232" xr:uid="{00000000-0005-0000-0000-000029140000}"/>
    <cellStyle name="20% - Accent6 27 3" xfId="4517" xr:uid="{00000000-0005-0000-0000-00002A140000}"/>
    <cellStyle name="20% - Accent6 27 3 2" xfId="4518" xr:uid="{00000000-0005-0000-0000-00002B140000}"/>
    <cellStyle name="20% - Accent6 27 3_Requirements CBS" xfId="13233" xr:uid="{00000000-0005-0000-0000-00002C140000}"/>
    <cellStyle name="20% - Accent6 27 4" xfId="4519" xr:uid="{00000000-0005-0000-0000-00002D140000}"/>
    <cellStyle name="20% - Accent6 27 5" xfId="4520" xr:uid="{00000000-0005-0000-0000-00002E140000}"/>
    <cellStyle name="20% - Accent6 27_Not_for_upload_before_M4_correc" xfId="10976" xr:uid="{00000000-0005-0000-0000-00002F140000}"/>
    <cellStyle name="20% - Accent6 28" xfId="4521" xr:uid="{00000000-0005-0000-0000-000030140000}"/>
    <cellStyle name="20% - Accent6 28 2" xfId="4522" xr:uid="{00000000-0005-0000-0000-000031140000}"/>
    <cellStyle name="20% - Accent6 28 2 2" xfId="4523" xr:uid="{00000000-0005-0000-0000-000032140000}"/>
    <cellStyle name="20% - Accent6 28 2 3" xfId="4524" xr:uid="{00000000-0005-0000-0000-000033140000}"/>
    <cellStyle name="20% - Accent6 28 2_Requirements CBS" xfId="13234" xr:uid="{00000000-0005-0000-0000-000034140000}"/>
    <cellStyle name="20% - Accent6 28 3" xfId="4525" xr:uid="{00000000-0005-0000-0000-000035140000}"/>
    <cellStyle name="20% - Accent6 28 3 2" xfId="4526" xr:uid="{00000000-0005-0000-0000-000036140000}"/>
    <cellStyle name="20% - Accent6 28 3_Requirements CBS" xfId="13235" xr:uid="{00000000-0005-0000-0000-000037140000}"/>
    <cellStyle name="20% - Accent6 28 4" xfId="4527" xr:uid="{00000000-0005-0000-0000-000038140000}"/>
    <cellStyle name="20% - Accent6 28 5" xfId="4528" xr:uid="{00000000-0005-0000-0000-000039140000}"/>
    <cellStyle name="20% - Accent6 28_Not_for_upload_before_M4_correc" xfId="10977" xr:uid="{00000000-0005-0000-0000-00003A140000}"/>
    <cellStyle name="20% - Accent6 29" xfId="4529" xr:uid="{00000000-0005-0000-0000-00003B140000}"/>
    <cellStyle name="20% - Accent6 29 2" xfId="4530" xr:uid="{00000000-0005-0000-0000-00003C140000}"/>
    <cellStyle name="20% - Accent6 29 2 2" xfId="4531" xr:uid="{00000000-0005-0000-0000-00003D140000}"/>
    <cellStyle name="20% - Accent6 29 2_Requirements CBS" xfId="13236" xr:uid="{00000000-0005-0000-0000-00003E140000}"/>
    <cellStyle name="20% - Accent6 29 3" xfId="4532" xr:uid="{00000000-0005-0000-0000-00003F140000}"/>
    <cellStyle name="20% - Accent6 29 4" xfId="4533" xr:uid="{00000000-0005-0000-0000-000040140000}"/>
    <cellStyle name="20% - Accent6 29_Not_for_upload_before_M4_correc" xfId="10978" xr:uid="{00000000-0005-0000-0000-000041140000}"/>
    <cellStyle name="20% - Accent6 3" xfId="75" xr:uid="{00000000-0005-0000-0000-00002A000000}"/>
    <cellStyle name="20% - Accent6 3 2" xfId="4535" xr:uid="{00000000-0005-0000-0000-000043140000}"/>
    <cellStyle name="20% - Accent6 3 2 2" xfId="4536" xr:uid="{00000000-0005-0000-0000-000044140000}"/>
    <cellStyle name="20% - Accent6 3 2 2 2" xfId="4537" xr:uid="{00000000-0005-0000-0000-000045140000}"/>
    <cellStyle name="20% - Accent6 3 2 2 2 2" xfId="4538" xr:uid="{00000000-0005-0000-0000-000046140000}"/>
    <cellStyle name="20% - Accent6 3 2 2 2_Requirements CBS" xfId="13238" xr:uid="{00000000-0005-0000-0000-000047140000}"/>
    <cellStyle name="20% - Accent6 3 2 2 3" xfId="4539" xr:uid="{00000000-0005-0000-0000-000048140000}"/>
    <cellStyle name="20% - Accent6 3 2 2 4" xfId="4540" xr:uid="{00000000-0005-0000-0000-000049140000}"/>
    <cellStyle name="20% - Accent6 3 2 2_Requirements CBS" xfId="13237" xr:uid="{00000000-0005-0000-0000-00004A140000}"/>
    <cellStyle name="20% - Accent6 3 2 3" xfId="4541" xr:uid="{00000000-0005-0000-0000-00004B140000}"/>
    <cellStyle name="20% - Accent6 3 2 3 2" xfId="4542" xr:uid="{00000000-0005-0000-0000-00004C140000}"/>
    <cellStyle name="20% - Accent6 3 2 3_Requirements CBS" xfId="13239" xr:uid="{00000000-0005-0000-0000-00004D140000}"/>
    <cellStyle name="20% - Accent6 3 2 4" xfId="4543" xr:uid="{00000000-0005-0000-0000-00004E140000}"/>
    <cellStyle name="20% - Accent6 3 2 5" xfId="4544" xr:uid="{00000000-0005-0000-0000-00004F140000}"/>
    <cellStyle name="20% - Accent6 3 2_Not_for_upload_before_M4_correc" xfId="10979" xr:uid="{00000000-0005-0000-0000-000050140000}"/>
    <cellStyle name="20% - Accent6 3 3" xfId="4545" xr:uid="{00000000-0005-0000-0000-000051140000}"/>
    <cellStyle name="20% - Accent6 3 3 2" xfId="4546" xr:uid="{00000000-0005-0000-0000-000052140000}"/>
    <cellStyle name="20% - Accent6 3 3 2 2" xfId="4547" xr:uid="{00000000-0005-0000-0000-000053140000}"/>
    <cellStyle name="20% - Accent6 3 3 2 2 2" xfId="4548" xr:uid="{00000000-0005-0000-0000-000054140000}"/>
    <cellStyle name="20% - Accent6 3 3 2 2_Requirements CBS" xfId="13241" xr:uid="{00000000-0005-0000-0000-000055140000}"/>
    <cellStyle name="20% - Accent6 3 3 2 3" xfId="4549" xr:uid="{00000000-0005-0000-0000-000056140000}"/>
    <cellStyle name="20% - Accent6 3 3 2 4" xfId="4550" xr:uid="{00000000-0005-0000-0000-000057140000}"/>
    <cellStyle name="20% - Accent6 3 3 2_Requirements CBS" xfId="13240" xr:uid="{00000000-0005-0000-0000-000058140000}"/>
    <cellStyle name="20% - Accent6 3 3 3" xfId="4551" xr:uid="{00000000-0005-0000-0000-000059140000}"/>
    <cellStyle name="20% - Accent6 3 3 3 2" xfId="4552" xr:uid="{00000000-0005-0000-0000-00005A140000}"/>
    <cellStyle name="20% - Accent6 3 3 3_Requirements CBS" xfId="13242" xr:uid="{00000000-0005-0000-0000-00005B140000}"/>
    <cellStyle name="20% - Accent6 3 3 4" xfId="4553" xr:uid="{00000000-0005-0000-0000-00005C140000}"/>
    <cellStyle name="20% - Accent6 3 3 5" xfId="4554" xr:uid="{00000000-0005-0000-0000-00005D140000}"/>
    <cellStyle name="20% - Accent6 3 3_Not_for_upload_before_M4_correc" xfId="10980" xr:uid="{00000000-0005-0000-0000-00005E140000}"/>
    <cellStyle name="20% - Accent6 3 4" xfId="4555" xr:uid="{00000000-0005-0000-0000-00005F140000}"/>
    <cellStyle name="20% - Accent6 3 4 2" xfId="4556" xr:uid="{00000000-0005-0000-0000-000060140000}"/>
    <cellStyle name="20% - Accent6 3 4 2 2" xfId="4557" xr:uid="{00000000-0005-0000-0000-000061140000}"/>
    <cellStyle name="20% - Accent6 3 4 2 2 2" xfId="4558" xr:uid="{00000000-0005-0000-0000-000062140000}"/>
    <cellStyle name="20% - Accent6 3 4 2 2_Requirements CBS" xfId="13244" xr:uid="{00000000-0005-0000-0000-000063140000}"/>
    <cellStyle name="20% - Accent6 3 4 2 3" xfId="4559" xr:uid="{00000000-0005-0000-0000-000064140000}"/>
    <cellStyle name="20% - Accent6 3 4 2 4" xfId="4560" xr:uid="{00000000-0005-0000-0000-000065140000}"/>
    <cellStyle name="20% - Accent6 3 4 2_Requirements CBS" xfId="13243" xr:uid="{00000000-0005-0000-0000-000066140000}"/>
    <cellStyle name="20% - Accent6 3 4 3" xfId="4561" xr:uid="{00000000-0005-0000-0000-000067140000}"/>
    <cellStyle name="20% - Accent6 3 4 3 2" xfId="4562" xr:uid="{00000000-0005-0000-0000-000068140000}"/>
    <cellStyle name="20% - Accent6 3 4 3_Requirements CBS" xfId="13245" xr:uid="{00000000-0005-0000-0000-000069140000}"/>
    <cellStyle name="20% - Accent6 3 4 4" xfId="4563" xr:uid="{00000000-0005-0000-0000-00006A140000}"/>
    <cellStyle name="20% - Accent6 3 4 5" xfId="4564" xr:uid="{00000000-0005-0000-0000-00006B140000}"/>
    <cellStyle name="20% - Accent6 3 4_Not_for_upload_before_M4_correc" xfId="10981" xr:uid="{00000000-0005-0000-0000-00006C140000}"/>
    <cellStyle name="20% - Accent6 3 5" xfId="4565" xr:uid="{00000000-0005-0000-0000-00006D140000}"/>
    <cellStyle name="20% - Accent6 3 5 2" xfId="4566" xr:uid="{00000000-0005-0000-0000-00006E140000}"/>
    <cellStyle name="20% - Accent6 3 5 2 2" xfId="4567" xr:uid="{00000000-0005-0000-0000-00006F140000}"/>
    <cellStyle name="20% - Accent6 3 5 2_Requirements CBS" xfId="13247" xr:uid="{00000000-0005-0000-0000-000070140000}"/>
    <cellStyle name="20% - Accent6 3 5 3" xfId="4568" xr:uid="{00000000-0005-0000-0000-000071140000}"/>
    <cellStyle name="20% - Accent6 3 5 4" xfId="4569" xr:uid="{00000000-0005-0000-0000-000072140000}"/>
    <cellStyle name="20% - Accent6 3 5_Requirements CBS" xfId="13246" xr:uid="{00000000-0005-0000-0000-000073140000}"/>
    <cellStyle name="20% - Accent6 3 6" xfId="4570" xr:uid="{00000000-0005-0000-0000-000074140000}"/>
    <cellStyle name="20% - Accent6 3 6 2" xfId="4571" xr:uid="{00000000-0005-0000-0000-000075140000}"/>
    <cellStyle name="20% - Accent6 3 6_Requirements CBS" xfId="13248" xr:uid="{00000000-0005-0000-0000-000076140000}"/>
    <cellStyle name="20% - Accent6 3 7" xfId="4572" xr:uid="{00000000-0005-0000-0000-000077140000}"/>
    <cellStyle name="20% - Accent6 3 8" xfId="4573" xr:uid="{00000000-0005-0000-0000-000078140000}"/>
    <cellStyle name="20% - Accent6 3 9" xfId="4534" xr:uid="{00000000-0005-0000-0000-000042140000}"/>
    <cellStyle name="20% - Accent6 3_Not_for_upload_before_M4_correc" xfId="10982" xr:uid="{00000000-0005-0000-0000-000079140000}"/>
    <cellStyle name="20% - Accent6 30" xfId="4574" xr:uid="{00000000-0005-0000-0000-00007A140000}"/>
    <cellStyle name="20% - Accent6 30 2" xfId="4575" xr:uid="{00000000-0005-0000-0000-00007B140000}"/>
    <cellStyle name="20% - Accent6 30 2 2" xfId="4576" xr:uid="{00000000-0005-0000-0000-00007C140000}"/>
    <cellStyle name="20% - Accent6 30 2_Requirements CBS" xfId="13250" xr:uid="{00000000-0005-0000-0000-00007D140000}"/>
    <cellStyle name="20% - Accent6 30 3" xfId="4577" xr:uid="{00000000-0005-0000-0000-00007E140000}"/>
    <cellStyle name="20% - Accent6 30 4" xfId="4578" xr:uid="{00000000-0005-0000-0000-00007F140000}"/>
    <cellStyle name="20% - Accent6 30_Requirements CBS" xfId="13249" xr:uid="{00000000-0005-0000-0000-000080140000}"/>
    <cellStyle name="20% - Accent6 31" xfId="4579" xr:uid="{00000000-0005-0000-0000-000081140000}"/>
    <cellStyle name="20% - Accent6 31 2" xfId="4580" xr:uid="{00000000-0005-0000-0000-000082140000}"/>
    <cellStyle name="20% - Accent6 31 2 2" xfId="4581" xr:uid="{00000000-0005-0000-0000-000083140000}"/>
    <cellStyle name="20% - Accent6 31 2_Requirements CBS" xfId="13252" xr:uid="{00000000-0005-0000-0000-000084140000}"/>
    <cellStyle name="20% - Accent6 31 3" xfId="4582" xr:uid="{00000000-0005-0000-0000-000085140000}"/>
    <cellStyle name="20% - Accent6 31 4" xfId="4583" xr:uid="{00000000-0005-0000-0000-000086140000}"/>
    <cellStyle name="20% - Accent6 31_Requirements CBS" xfId="13251" xr:uid="{00000000-0005-0000-0000-000087140000}"/>
    <cellStyle name="20% - Accent6 32" xfId="4584" xr:uid="{00000000-0005-0000-0000-000088140000}"/>
    <cellStyle name="20% - Accent6 32 2" xfId="4585" xr:uid="{00000000-0005-0000-0000-000089140000}"/>
    <cellStyle name="20% - Accent6 32 2 2" xfId="4586" xr:uid="{00000000-0005-0000-0000-00008A140000}"/>
    <cellStyle name="20% - Accent6 32 2_Requirements CBS" xfId="13254" xr:uid="{00000000-0005-0000-0000-00008B140000}"/>
    <cellStyle name="20% - Accent6 32 3" xfId="4587" xr:uid="{00000000-0005-0000-0000-00008C140000}"/>
    <cellStyle name="20% - Accent6 32 4" xfId="4588" xr:uid="{00000000-0005-0000-0000-00008D140000}"/>
    <cellStyle name="20% - Accent6 32_Requirements CBS" xfId="13253" xr:uid="{00000000-0005-0000-0000-00008E140000}"/>
    <cellStyle name="20% - Accent6 33" xfId="4589" xr:uid="{00000000-0005-0000-0000-00008F140000}"/>
    <cellStyle name="20% - Accent6 33 2" xfId="4590" xr:uid="{00000000-0005-0000-0000-000090140000}"/>
    <cellStyle name="20% - Accent6 33 2 2" xfId="4591" xr:uid="{00000000-0005-0000-0000-000091140000}"/>
    <cellStyle name="20% - Accent6 33 2_Requirements CBS" xfId="13256" xr:uid="{00000000-0005-0000-0000-000092140000}"/>
    <cellStyle name="20% - Accent6 33 3" xfId="4592" xr:uid="{00000000-0005-0000-0000-000093140000}"/>
    <cellStyle name="20% - Accent6 33 4" xfId="4593" xr:uid="{00000000-0005-0000-0000-000094140000}"/>
    <cellStyle name="20% - Accent6 33_Requirements CBS" xfId="13255" xr:uid="{00000000-0005-0000-0000-000095140000}"/>
    <cellStyle name="20% - Accent6 34" xfId="4594" xr:uid="{00000000-0005-0000-0000-000096140000}"/>
    <cellStyle name="20% - Accent6 34 2" xfId="4595" xr:uid="{00000000-0005-0000-0000-000097140000}"/>
    <cellStyle name="20% - Accent6 34 2 2" xfId="4596" xr:uid="{00000000-0005-0000-0000-000098140000}"/>
    <cellStyle name="20% - Accent6 34 2_Requirements CBS" xfId="13258" xr:uid="{00000000-0005-0000-0000-000099140000}"/>
    <cellStyle name="20% - Accent6 34 3" xfId="4597" xr:uid="{00000000-0005-0000-0000-00009A140000}"/>
    <cellStyle name="20% - Accent6 34 4" xfId="4598" xr:uid="{00000000-0005-0000-0000-00009B140000}"/>
    <cellStyle name="20% - Accent6 34_Requirements CBS" xfId="13257" xr:uid="{00000000-0005-0000-0000-00009C140000}"/>
    <cellStyle name="20% - Accent6 35" xfId="4599" xr:uid="{00000000-0005-0000-0000-00009D140000}"/>
    <cellStyle name="20% - Accent6 35 2" xfId="4600" xr:uid="{00000000-0005-0000-0000-00009E140000}"/>
    <cellStyle name="20% - Accent6 35 2 2" xfId="4601" xr:uid="{00000000-0005-0000-0000-00009F140000}"/>
    <cellStyle name="20% - Accent6 35 2_Requirements CBS" xfId="13260" xr:uid="{00000000-0005-0000-0000-0000A0140000}"/>
    <cellStyle name="20% - Accent6 35 3" xfId="4602" xr:uid="{00000000-0005-0000-0000-0000A1140000}"/>
    <cellStyle name="20% - Accent6 35 4" xfId="4603" xr:uid="{00000000-0005-0000-0000-0000A2140000}"/>
    <cellStyle name="20% - Accent6 35_Requirements CBS" xfId="13259" xr:uid="{00000000-0005-0000-0000-0000A3140000}"/>
    <cellStyle name="20% - Accent6 36" xfId="4604" xr:uid="{00000000-0005-0000-0000-0000A4140000}"/>
    <cellStyle name="20% - Accent6 36 2" xfId="4605" xr:uid="{00000000-0005-0000-0000-0000A5140000}"/>
    <cellStyle name="20% - Accent6 36 2 2" xfId="4606" xr:uid="{00000000-0005-0000-0000-0000A6140000}"/>
    <cellStyle name="20% - Accent6 36 2_Requirements CBS" xfId="13262" xr:uid="{00000000-0005-0000-0000-0000A7140000}"/>
    <cellStyle name="20% - Accent6 36 3" xfId="4607" xr:uid="{00000000-0005-0000-0000-0000A8140000}"/>
    <cellStyle name="20% - Accent6 36 4" xfId="4608" xr:uid="{00000000-0005-0000-0000-0000A9140000}"/>
    <cellStyle name="20% - Accent6 36_Requirements CBS" xfId="13261" xr:uid="{00000000-0005-0000-0000-0000AA140000}"/>
    <cellStyle name="20% - Accent6 37" xfId="4609" xr:uid="{00000000-0005-0000-0000-0000AB140000}"/>
    <cellStyle name="20% - Accent6 37 2" xfId="4610" xr:uid="{00000000-0005-0000-0000-0000AC140000}"/>
    <cellStyle name="20% - Accent6 37 2 2" xfId="4611" xr:uid="{00000000-0005-0000-0000-0000AD140000}"/>
    <cellStyle name="20% - Accent6 37 2_Requirements CBS" xfId="13264" xr:uid="{00000000-0005-0000-0000-0000AE140000}"/>
    <cellStyle name="20% - Accent6 37 3" xfId="4612" xr:uid="{00000000-0005-0000-0000-0000AF140000}"/>
    <cellStyle name="20% - Accent6 37 4" xfId="4613" xr:uid="{00000000-0005-0000-0000-0000B0140000}"/>
    <cellStyle name="20% - Accent6 37_Requirements CBS" xfId="13263" xr:uid="{00000000-0005-0000-0000-0000B1140000}"/>
    <cellStyle name="20% - Accent6 38" xfId="4614" xr:uid="{00000000-0005-0000-0000-0000B2140000}"/>
    <cellStyle name="20% - Accent6 38 2" xfId="4615" xr:uid="{00000000-0005-0000-0000-0000B3140000}"/>
    <cellStyle name="20% - Accent6 38 2 2" xfId="4616" xr:uid="{00000000-0005-0000-0000-0000B4140000}"/>
    <cellStyle name="20% - Accent6 38 2_Requirements CBS" xfId="13266" xr:uid="{00000000-0005-0000-0000-0000B5140000}"/>
    <cellStyle name="20% - Accent6 38 3" xfId="4617" xr:uid="{00000000-0005-0000-0000-0000B6140000}"/>
    <cellStyle name="20% - Accent6 38 4" xfId="4618" xr:uid="{00000000-0005-0000-0000-0000B7140000}"/>
    <cellStyle name="20% - Accent6 38_Requirements CBS" xfId="13265" xr:uid="{00000000-0005-0000-0000-0000B8140000}"/>
    <cellStyle name="20% - Accent6 39" xfId="4619" xr:uid="{00000000-0005-0000-0000-0000B9140000}"/>
    <cellStyle name="20% - Accent6 39 2" xfId="4620" xr:uid="{00000000-0005-0000-0000-0000BA140000}"/>
    <cellStyle name="20% - Accent6 39 2 2" xfId="4621" xr:uid="{00000000-0005-0000-0000-0000BB140000}"/>
    <cellStyle name="20% - Accent6 39 2_Requirements CBS" xfId="13268" xr:uid="{00000000-0005-0000-0000-0000BC140000}"/>
    <cellStyle name="20% - Accent6 39 3" xfId="4622" xr:uid="{00000000-0005-0000-0000-0000BD140000}"/>
    <cellStyle name="20% - Accent6 39 4" xfId="4623" xr:uid="{00000000-0005-0000-0000-0000BE140000}"/>
    <cellStyle name="20% - Accent6 39_Requirements CBS" xfId="13267" xr:uid="{00000000-0005-0000-0000-0000BF140000}"/>
    <cellStyle name="20% - Accent6 4" xfId="4624" xr:uid="{00000000-0005-0000-0000-0000C0140000}"/>
    <cellStyle name="20% - Accent6 4 2" xfId="4625" xr:uid="{00000000-0005-0000-0000-0000C1140000}"/>
    <cellStyle name="20% - Accent6 4 2 2" xfId="4626" xr:uid="{00000000-0005-0000-0000-0000C2140000}"/>
    <cellStyle name="20% - Accent6 4 2 2 2" xfId="4627" xr:uid="{00000000-0005-0000-0000-0000C3140000}"/>
    <cellStyle name="20% - Accent6 4 2 2_Requirements CBS" xfId="13270" xr:uid="{00000000-0005-0000-0000-0000C4140000}"/>
    <cellStyle name="20% - Accent6 4 2 3" xfId="4628" xr:uid="{00000000-0005-0000-0000-0000C5140000}"/>
    <cellStyle name="20% - Accent6 4 2 4" xfId="4629" xr:uid="{00000000-0005-0000-0000-0000C6140000}"/>
    <cellStyle name="20% - Accent6 4 2_Requirements CBS" xfId="13269" xr:uid="{00000000-0005-0000-0000-0000C7140000}"/>
    <cellStyle name="20% - Accent6 4 3" xfId="4630" xr:uid="{00000000-0005-0000-0000-0000C8140000}"/>
    <cellStyle name="20% - Accent6 4 3 2" xfId="4631" xr:uid="{00000000-0005-0000-0000-0000C9140000}"/>
    <cellStyle name="20% - Accent6 4 3_Requirements CBS" xfId="13271" xr:uid="{00000000-0005-0000-0000-0000CA140000}"/>
    <cellStyle name="20% - Accent6 4 4" xfId="4632" xr:uid="{00000000-0005-0000-0000-0000CB140000}"/>
    <cellStyle name="20% - Accent6 4 5" xfId="4633" xr:uid="{00000000-0005-0000-0000-0000CC140000}"/>
    <cellStyle name="20% - Accent6 4_Not_for_upload_before_M4_correc" xfId="10983" xr:uid="{00000000-0005-0000-0000-0000CD140000}"/>
    <cellStyle name="20% - Accent6 40" xfId="4634" xr:uid="{00000000-0005-0000-0000-0000CE140000}"/>
    <cellStyle name="20% - Accent6 40 2" xfId="4635" xr:uid="{00000000-0005-0000-0000-0000CF140000}"/>
    <cellStyle name="20% - Accent6 40 2 2" xfId="4636" xr:uid="{00000000-0005-0000-0000-0000D0140000}"/>
    <cellStyle name="20% - Accent6 40 2_Requirements CBS" xfId="13273" xr:uid="{00000000-0005-0000-0000-0000D1140000}"/>
    <cellStyle name="20% - Accent6 40 3" xfId="4637" xr:uid="{00000000-0005-0000-0000-0000D2140000}"/>
    <cellStyle name="20% - Accent6 40 4" xfId="4638" xr:uid="{00000000-0005-0000-0000-0000D3140000}"/>
    <cellStyle name="20% - Accent6 40_Requirements CBS" xfId="13272" xr:uid="{00000000-0005-0000-0000-0000D4140000}"/>
    <cellStyle name="20% - Accent6 41" xfId="4639" xr:uid="{00000000-0005-0000-0000-0000D5140000}"/>
    <cellStyle name="20% - Accent6 41 2" xfId="4640" xr:uid="{00000000-0005-0000-0000-0000D6140000}"/>
    <cellStyle name="20% - Accent6 41 2 2" xfId="4641" xr:uid="{00000000-0005-0000-0000-0000D7140000}"/>
    <cellStyle name="20% - Accent6 41 2_Requirements CBS" xfId="13275" xr:uid="{00000000-0005-0000-0000-0000D8140000}"/>
    <cellStyle name="20% - Accent6 41 3" xfId="4642" xr:uid="{00000000-0005-0000-0000-0000D9140000}"/>
    <cellStyle name="20% - Accent6 41 4" xfId="4643" xr:uid="{00000000-0005-0000-0000-0000DA140000}"/>
    <cellStyle name="20% - Accent6 41_Requirements CBS" xfId="13274" xr:uid="{00000000-0005-0000-0000-0000DB140000}"/>
    <cellStyle name="20% - Accent6 42" xfId="4644" xr:uid="{00000000-0005-0000-0000-0000DC140000}"/>
    <cellStyle name="20% - Accent6 42 2" xfId="4645" xr:uid="{00000000-0005-0000-0000-0000DD140000}"/>
    <cellStyle name="20% - Accent6 42 2 2" xfId="4646" xr:uid="{00000000-0005-0000-0000-0000DE140000}"/>
    <cellStyle name="20% - Accent6 42 2_Requirements CBS" xfId="13277" xr:uid="{00000000-0005-0000-0000-0000DF140000}"/>
    <cellStyle name="20% - Accent6 42 3" xfId="4647" xr:uid="{00000000-0005-0000-0000-0000E0140000}"/>
    <cellStyle name="20% - Accent6 42 4" xfId="4648" xr:uid="{00000000-0005-0000-0000-0000E1140000}"/>
    <cellStyle name="20% - Accent6 42_Requirements CBS" xfId="13276" xr:uid="{00000000-0005-0000-0000-0000E2140000}"/>
    <cellStyle name="20% - Accent6 43" xfId="4649" xr:uid="{00000000-0005-0000-0000-0000E3140000}"/>
    <cellStyle name="20% - Accent6 43 2" xfId="4650" xr:uid="{00000000-0005-0000-0000-0000E4140000}"/>
    <cellStyle name="20% - Accent6 43 2 2" xfId="4651" xr:uid="{00000000-0005-0000-0000-0000E5140000}"/>
    <cellStyle name="20% - Accent6 43 2_Requirements CBS" xfId="13279" xr:uid="{00000000-0005-0000-0000-0000E6140000}"/>
    <cellStyle name="20% - Accent6 43 3" xfId="4652" xr:uid="{00000000-0005-0000-0000-0000E7140000}"/>
    <cellStyle name="20% - Accent6 43 4" xfId="4653" xr:uid="{00000000-0005-0000-0000-0000E8140000}"/>
    <cellStyle name="20% - Accent6 43_Requirements CBS" xfId="13278" xr:uid="{00000000-0005-0000-0000-0000E9140000}"/>
    <cellStyle name="20% - Accent6 44" xfId="4654" xr:uid="{00000000-0005-0000-0000-0000EA140000}"/>
    <cellStyle name="20% - Accent6 44 2" xfId="4655" xr:uid="{00000000-0005-0000-0000-0000EB140000}"/>
    <cellStyle name="20% - Accent6 44 2 2" xfId="4656" xr:uid="{00000000-0005-0000-0000-0000EC140000}"/>
    <cellStyle name="20% - Accent6 44 2_Requirements CBS" xfId="13281" xr:uid="{00000000-0005-0000-0000-0000ED140000}"/>
    <cellStyle name="20% - Accent6 44 3" xfId="4657" xr:uid="{00000000-0005-0000-0000-0000EE140000}"/>
    <cellStyle name="20% - Accent6 44 4" xfId="4658" xr:uid="{00000000-0005-0000-0000-0000EF140000}"/>
    <cellStyle name="20% - Accent6 44_Requirements CBS" xfId="13280" xr:uid="{00000000-0005-0000-0000-0000F0140000}"/>
    <cellStyle name="20% - Accent6 45" xfId="4659" xr:uid="{00000000-0005-0000-0000-0000F1140000}"/>
    <cellStyle name="20% - Accent6 45 2" xfId="4660" xr:uid="{00000000-0005-0000-0000-0000F2140000}"/>
    <cellStyle name="20% - Accent6 45 2 2" xfId="4661" xr:uid="{00000000-0005-0000-0000-0000F3140000}"/>
    <cellStyle name="20% - Accent6 45 2_Requirements CBS" xfId="13283" xr:uid="{00000000-0005-0000-0000-0000F4140000}"/>
    <cellStyle name="20% - Accent6 45 3" xfId="4662" xr:uid="{00000000-0005-0000-0000-0000F5140000}"/>
    <cellStyle name="20% - Accent6 45 4" xfId="4663" xr:uid="{00000000-0005-0000-0000-0000F6140000}"/>
    <cellStyle name="20% - Accent6 45_Requirements CBS" xfId="13282" xr:uid="{00000000-0005-0000-0000-0000F7140000}"/>
    <cellStyle name="20% - Accent6 46" xfId="4664" xr:uid="{00000000-0005-0000-0000-0000F8140000}"/>
    <cellStyle name="20% - Accent6 46 2" xfId="4665" xr:uid="{00000000-0005-0000-0000-0000F9140000}"/>
    <cellStyle name="20% - Accent6 46 2 2" xfId="4666" xr:uid="{00000000-0005-0000-0000-0000FA140000}"/>
    <cellStyle name="20% - Accent6 46 2_Requirements CBS" xfId="13285" xr:uid="{00000000-0005-0000-0000-0000FB140000}"/>
    <cellStyle name="20% - Accent6 46 3" xfId="4667" xr:uid="{00000000-0005-0000-0000-0000FC140000}"/>
    <cellStyle name="20% - Accent6 46 4" xfId="4668" xr:uid="{00000000-0005-0000-0000-0000FD140000}"/>
    <cellStyle name="20% - Accent6 46_Requirements CBS" xfId="13284" xr:uid="{00000000-0005-0000-0000-0000FE140000}"/>
    <cellStyle name="20% - Accent6 47" xfId="4669" xr:uid="{00000000-0005-0000-0000-0000FF140000}"/>
    <cellStyle name="20% - Accent6 47 2" xfId="4670" xr:uid="{00000000-0005-0000-0000-000000150000}"/>
    <cellStyle name="20% - Accent6 47 2 2" xfId="4671" xr:uid="{00000000-0005-0000-0000-000001150000}"/>
    <cellStyle name="20% - Accent6 47 2_Requirements CBS" xfId="13287" xr:uid="{00000000-0005-0000-0000-000002150000}"/>
    <cellStyle name="20% - Accent6 47 3" xfId="4672" xr:uid="{00000000-0005-0000-0000-000003150000}"/>
    <cellStyle name="20% - Accent6 47 4" xfId="4673" xr:uid="{00000000-0005-0000-0000-000004150000}"/>
    <cellStyle name="20% - Accent6 47_Requirements CBS" xfId="13286" xr:uid="{00000000-0005-0000-0000-000005150000}"/>
    <cellStyle name="20% - Accent6 48" xfId="4674" xr:uid="{00000000-0005-0000-0000-000006150000}"/>
    <cellStyle name="20% - Accent6 48 2" xfId="4675" xr:uid="{00000000-0005-0000-0000-000007150000}"/>
    <cellStyle name="20% - Accent6 48 2 2" xfId="4676" xr:uid="{00000000-0005-0000-0000-000008150000}"/>
    <cellStyle name="20% - Accent6 48 2_Requirements CBS" xfId="13289" xr:uid="{00000000-0005-0000-0000-000009150000}"/>
    <cellStyle name="20% - Accent6 48 3" xfId="4677" xr:uid="{00000000-0005-0000-0000-00000A150000}"/>
    <cellStyle name="20% - Accent6 48 4" xfId="4678" xr:uid="{00000000-0005-0000-0000-00000B150000}"/>
    <cellStyle name="20% - Accent6 48_Requirements CBS" xfId="13288" xr:uid="{00000000-0005-0000-0000-00000C150000}"/>
    <cellStyle name="20% - Accent6 49" xfId="4679" xr:uid="{00000000-0005-0000-0000-00000D150000}"/>
    <cellStyle name="20% - Accent6 49 2" xfId="4680" xr:uid="{00000000-0005-0000-0000-00000E150000}"/>
    <cellStyle name="20% - Accent6 49 2 2" xfId="4681" xr:uid="{00000000-0005-0000-0000-00000F150000}"/>
    <cellStyle name="20% - Accent6 49 2_Requirements CBS" xfId="13291" xr:uid="{00000000-0005-0000-0000-000010150000}"/>
    <cellStyle name="20% - Accent6 49 3" xfId="4682" xr:uid="{00000000-0005-0000-0000-000011150000}"/>
    <cellStyle name="20% - Accent6 49 4" xfId="4683" xr:uid="{00000000-0005-0000-0000-000012150000}"/>
    <cellStyle name="20% - Accent6 49_Requirements CBS" xfId="13290" xr:uid="{00000000-0005-0000-0000-000013150000}"/>
    <cellStyle name="20% - Accent6 5" xfId="4684" xr:uid="{00000000-0005-0000-0000-000014150000}"/>
    <cellStyle name="20% - Accent6 5 2" xfId="4685" xr:uid="{00000000-0005-0000-0000-000015150000}"/>
    <cellStyle name="20% - Accent6 5 2 2" xfId="4686" xr:uid="{00000000-0005-0000-0000-000016150000}"/>
    <cellStyle name="20% - Accent6 5 2 2 2" xfId="4687" xr:uid="{00000000-0005-0000-0000-000017150000}"/>
    <cellStyle name="20% - Accent6 5 2 2_Requirements CBS" xfId="13293" xr:uid="{00000000-0005-0000-0000-000018150000}"/>
    <cellStyle name="20% - Accent6 5 2 3" xfId="4688" xr:uid="{00000000-0005-0000-0000-000019150000}"/>
    <cellStyle name="20% - Accent6 5 2 4" xfId="4689" xr:uid="{00000000-0005-0000-0000-00001A150000}"/>
    <cellStyle name="20% - Accent6 5 2_Requirements CBS" xfId="13292" xr:uid="{00000000-0005-0000-0000-00001B150000}"/>
    <cellStyle name="20% - Accent6 5 3" xfId="4690" xr:uid="{00000000-0005-0000-0000-00001C150000}"/>
    <cellStyle name="20% - Accent6 5 3 2" xfId="4691" xr:uid="{00000000-0005-0000-0000-00001D150000}"/>
    <cellStyle name="20% - Accent6 5 3_Requirements CBS" xfId="13294" xr:uid="{00000000-0005-0000-0000-00001E150000}"/>
    <cellStyle name="20% - Accent6 5 4" xfId="4692" xr:uid="{00000000-0005-0000-0000-00001F150000}"/>
    <cellStyle name="20% - Accent6 5 5" xfId="4693" xr:uid="{00000000-0005-0000-0000-000020150000}"/>
    <cellStyle name="20% - Accent6 5_Not_for_upload_before_M4_correc" xfId="10984" xr:uid="{00000000-0005-0000-0000-000021150000}"/>
    <cellStyle name="20% - Accent6 50" xfId="4694" xr:uid="{00000000-0005-0000-0000-000022150000}"/>
    <cellStyle name="20% - Accent6 50 2" xfId="4695" xr:uid="{00000000-0005-0000-0000-000023150000}"/>
    <cellStyle name="20% - Accent6 50 2 2" xfId="4696" xr:uid="{00000000-0005-0000-0000-000024150000}"/>
    <cellStyle name="20% - Accent6 50 2_Requirements CBS" xfId="13296" xr:uid="{00000000-0005-0000-0000-000025150000}"/>
    <cellStyle name="20% - Accent6 50 3" xfId="4697" xr:uid="{00000000-0005-0000-0000-000026150000}"/>
    <cellStyle name="20% - Accent6 50 4" xfId="4698" xr:uid="{00000000-0005-0000-0000-000027150000}"/>
    <cellStyle name="20% - Accent6 50_Requirements CBS" xfId="13295" xr:uid="{00000000-0005-0000-0000-000028150000}"/>
    <cellStyle name="20% - Accent6 51" xfId="4699" xr:uid="{00000000-0005-0000-0000-000029150000}"/>
    <cellStyle name="20% - Accent6 51 2" xfId="4700" xr:uid="{00000000-0005-0000-0000-00002A150000}"/>
    <cellStyle name="20% - Accent6 51 2 2" xfId="4701" xr:uid="{00000000-0005-0000-0000-00002B150000}"/>
    <cellStyle name="20% - Accent6 51 2_Requirements CBS" xfId="13298" xr:uid="{00000000-0005-0000-0000-00002C150000}"/>
    <cellStyle name="20% - Accent6 51 3" xfId="4702" xr:uid="{00000000-0005-0000-0000-00002D150000}"/>
    <cellStyle name="20% - Accent6 51 4" xfId="4703" xr:uid="{00000000-0005-0000-0000-00002E150000}"/>
    <cellStyle name="20% - Accent6 51_Requirements CBS" xfId="13297" xr:uid="{00000000-0005-0000-0000-00002F150000}"/>
    <cellStyle name="20% - Accent6 52" xfId="4704" xr:uid="{00000000-0005-0000-0000-000030150000}"/>
    <cellStyle name="20% - Accent6 52 2" xfId="4705" xr:uid="{00000000-0005-0000-0000-000031150000}"/>
    <cellStyle name="20% - Accent6 52 2 2" xfId="4706" xr:uid="{00000000-0005-0000-0000-000032150000}"/>
    <cellStyle name="20% - Accent6 52 2_Requirements CBS" xfId="13300" xr:uid="{00000000-0005-0000-0000-000033150000}"/>
    <cellStyle name="20% - Accent6 52 3" xfId="4707" xr:uid="{00000000-0005-0000-0000-000034150000}"/>
    <cellStyle name="20% - Accent6 52 4" xfId="4708" xr:uid="{00000000-0005-0000-0000-000035150000}"/>
    <cellStyle name="20% - Accent6 52_Requirements CBS" xfId="13299" xr:uid="{00000000-0005-0000-0000-000036150000}"/>
    <cellStyle name="20% - Accent6 53" xfId="4709" xr:uid="{00000000-0005-0000-0000-000037150000}"/>
    <cellStyle name="20% - Accent6 53 2" xfId="4710" xr:uid="{00000000-0005-0000-0000-000038150000}"/>
    <cellStyle name="20% - Accent6 53 2 2" xfId="4711" xr:uid="{00000000-0005-0000-0000-000039150000}"/>
    <cellStyle name="20% - Accent6 53 2_Requirements CBS" xfId="13302" xr:uid="{00000000-0005-0000-0000-00003A150000}"/>
    <cellStyle name="20% - Accent6 53 3" xfId="4712" xr:uid="{00000000-0005-0000-0000-00003B150000}"/>
    <cellStyle name="20% - Accent6 53 4" xfId="4713" xr:uid="{00000000-0005-0000-0000-00003C150000}"/>
    <cellStyle name="20% - Accent6 53_Requirements CBS" xfId="13301" xr:uid="{00000000-0005-0000-0000-00003D150000}"/>
    <cellStyle name="20% - Accent6 54" xfId="4714" xr:uid="{00000000-0005-0000-0000-00003E150000}"/>
    <cellStyle name="20% - Accent6 54 2" xfId="4715" xr:uid="{00000000-0005-0000-0000-00003F150000}"/>
    <cellStyle name="20% - Accent6 54 2 2" xfId="4716" xr:uid="{00000000-0005-0000-0000-000040150000}"/>
    <cellStyle name="20% - Accent6 54 2_Requirements CBS" xfId="13304" xr:uid="{00000000-0005-0000-0000-000041150000}"/>
    <cellStyle name="20% - Accent6 54 3" xfId="4717" xr:uid="{00000000-0005-0000-0000-000042150000}"/>
    <cellStyle name="20% - Accent6 54 4" xfId="4718" xr:uid="{00000000-0005-0000-0000-000043150000}"/>
    <cellStyle name="20% - Accent6 54_Requirements CBS" xfId="13303" xr:uid="{00000000-0005-0000-0000-000044150000}"/>
    <cellStyle name="20% - Accent6 55" xfId="4719" xr:uid="{00000000-0005-0000-0000-000045150000}"/>
    <cellStyle name="20% - Accent6 55 2" xfId="4720" xr:uid="{00000000-0005-0000-0000-000046150000}"/>
    <cellStyle name="20% - Accent6 55 2 2" xfId="4721" xr:uid="{00000000-0005-0000-0000-000047150000}"/>
    <cellStyle name="20% - Accent6 55 2_Requirements CBS" xfId="13306" xr:uid="{00000000-0005-0000-0000-000048150000}"/>
    <cellStyle name="20% - Accent6 55 3" xfId="4722" xr:uid="{00000000-0005-0000-0000-000049150000}"/>
    <cellStyle name="20% - Accent6 55 4" xfId="4723" xr:uid="{00000000-0005-0000-0000-00004A150000}"/>
    <cellStyle name="20% - Accent6 55_Requirements CBS" xfId="13305" xr:uid="{00000000-0005-0000-0000-00004B150000}"/>
    <cellStyle name="20% - Accent6 56" xfId="4724" xr:uid="{00000000-0005-0000-0000-00004C150000}"/>
    <cellStyle name="20% - Accent6 56 2" xfId="4725" xr:uid="{00000000-0005-0000-0000-00004D150000}"/>
    <cellStyle name="20% - Accent6 56 2 2" xfId="4726" xr:uid="{00000000-0005-0000-0000-00004E150000}"/>
    <cellStyle name="20% - Accent6 56 2_Requirements CBS" xfId="13308" xr:uid="{00000000-0005-0000-0000-00004F150000}"/>
    <cellStyle name="20% - Accent6 56 3" xfId="4727" xr:uid="{00000000-0005-0000-0000-000050150000}"/>
    <cellStyle name="20% - Accent6 56 4" xfId="4728" xr:uid="{00000000-0005-0000-0000-000051150000}"/>
    <cellStyle name="20% - Accent6 56_Requirements CBS" xfId="13307" xr:uid="{00000000-0005-0000-0000-000052150000}"/>
    <cellStyle name="20% - Accent6 57" xfId="4729" xr:uid="{00000000-0005-0000-0000-000053150000}"/>
    <cellStyle name="20% - Accent6 57 2" xfId="4730" xr:uid="{00000000-0005-0000-0000-000054150000}"/>
    <cellStyle name="20% - Accent6 57 2 2" xfId="4731" xr:uid="{00000000-0005-0000-0000-000055150000}"/>
    <cellStyle name="20% - Accent6 57 2_Requirements CBS" xfId="13310" xr:uid="{00000000-0005-0000-0000-000056150000}"/>
    <cellStyle name="20% - Accent6 57 3" xfId="4732" xr:uid="{00000000-0005-0000-0000-000057150000}"/>
    <cellStyle name="20% - Accent6 57 4" xfId="4733" xr:uid="{00000000-0005-0000-0000-000058150000}"/>
    <cellStyle name="20% - Accent6 57_Requirements CBS" xfId="13309" xr:uid="{00000000-0005-0000-0000-000059150000}"/>
    <cellStyle name="20% - Accent6 58" xfId="4734" xr:uid="{00000000-0005-0000-0000-00005A150000}"/>
    <cellStyle name="20% - Accent6 58 2" xfId="4735" xr:uid="{00000000-0005-0000-0000-00005B150000}"/>
    <cellStyle name="20% - Accent6 58 2 2" xfId="4736" xr:uid="{00000000-0005-0000-0000-00005C150000}"/>
    <cellStyle name="20% - Accent6 58 2_Requirements CBS" xfId="13312" xr:uid="{00000000-0005-0000-0000-00005D150000}"/>
    <cellStyle name="20% - Accent6 58 3" xfId="4737" xr:uid="{00000000-0005-0000-0000-00005E150000}"/>
    <cellStyle name="20% - Accent6 58 4" xfId="4738" xr:uid="{00000000-0005-0000-0000-00005F150000}"/>
    <cellStyle name="20% - Accent6 58_Requirements CBS" xfId="13311" xr:uid="{00000000-0005-0000-0000-000060150000}"/>
    <cellStyle name="20% - Accent6 59" xfId="4739" xr:uid="{00000000-0005-0000-0000-000061150000}"/>
    <cellStyle name="20% - Accent6 59 2" xfId="4740" xr:uid="{00000000-0005-0000-0000-000062150000}"/>
    <cellStyle name="20% - Accent6 59 2 2" xfId="4741" xr:uid="{00000000-0005-0000-0000-000063150000}"/>
    <cellStyle name="20% - Accent6 59 2_Requirements CBS" xfId="13314" xr:uid="{00000000-0005-0000-0000-000064150000}"/>
    <cellStyle name="20% - Accent6 59 3" xfId="4742" xr:uid="{00000000-0005-0000-0000-000065150000}"/>
    <cellStyle name="20% - Accent6 59 4" xfId="4743" xr:uid="{00000000-0005-0000-0000-000066150000}"/>
    <cellStyle name="20% - Accent6 59_Requirements CBS" xfId="13313" xr:uid="{00000000-0005-0000-0000-000067150000}"/>
    <cellStyle name="20% - Accent6 6" xfId="4744" xr:uid="{00000000-0005-0000-0000-000068150000}"/>
    <cellStyle name="20% - Accent6 6 2" xfId="4745" xr:uid="{00000000-0005-0000-0000-000069150000}"/>
    <cellStyle name="20% - Accent6 6 2 2" xfId="4746" xr:uid="{00000000-0005-0000-0000-00006A150000}"/>
    <cellStyle name="20% - Accent6 6 2 2 2" xfId="4747" xr:uid="{00000000-0005-0000-0000-00006B150000}"/>
    <cellStyle name="20% - Accent6 6 2 2_Requirements CBS" xfId="13316" xr:uid="{00000000-0005-0000-0000-00006C150000}"/>
    <cellStyle name="20% - Accent6 6 2 3" xfId="4748" xr:uid="{00000000-0005-0000-0000-00006D150000}"/>
    <cellStyle name="20% - Accent6 6 2 4" xfId="4749" xr:uid="{00000000-0005-0000-0000-00006E150000}"/>
    <cellStyle name="20% - Accent6 6 2_Requirements CBS" xfId="13315" xr:uid="{00000000-0005-0000-0000-00006F150000}"/>
    <cellStyle name="20% - Accent6 6 3" xfId="4750" xr:uid="{00000000-0005-0000-0000-000070150000}"/>
    <cellStyle name="20% - Accent6 6 3 2" xfId="4751" xr:uid="{00000000-0005-0000-0000-000071150000}"/>
    <cellStyle name="20% - Accent6 6 3_Requirements CBS" xfId="13317" xr:uid="{00000000-0005-0000-0000-000072150000}"/>
    <cellStyle name="20% - Accent6 6 4" xfId="4752" xr:uid="{00000000-0005-0000-0000-000073150000}"/>
    <cellStyle name="20% - Accent6 6 5" xfId="4753" xr:uid="{00000000-0005-0000-0000-000074150000}"/>
    <cellStyle name="20% - Accent6 6_Not_for_upload_before_M4_correc" xfId="10985" xr:uid="{00000000-0005-0000-0000-000075150000}"/>
    <cellStyle name="20% - Accent6 60" xfId="4754" xr:uid="{00000000-0005-0000-0000-000076150000}"/>
    <cellStyle name="20% - Accent6 60 2" xfId="4755" xr:uid="{00000000-0005-0000-0000-000077150000}"/>
    <cellStyle name="20% - Accent6 60 2 2" xfId="4756" xr:uid="{00000000-0005-0000-0000-000078150000}"/>
    <cellStyle name="20% - Accent6 60 2_Requirements CBS" xfId="13319" xr:uid="{00000000-0005-0000-0000-000079150000}"/>
    <cellStyle name="20% - Accent6 60 3" xfId="4757" xr:uid="{00000000-0005-0000-0000-00007A150000}"/>
    <cellStyle name="20% - Accent6 60 4" xfId="4758" xr:uid="{00000000-0005-0000-0000-00007B150000}"/>
    <cellStyle name="20% - Accent6 60_Requirements CBS" xfId="13318" xr:uid="{00000000-0005-0000-0000-00007C150000}"/>
    <cellStyle name="20% - Accent6 61" xfId="4759" xr:uid="{00000000-0005-0000-0000-00007D150000}"/>
    <cellStyle name="20% - Accent6 61 2" xfId="4760" xr:uid="{00000000-0005-0000-0000-00007E150000}"/>
    <cellStyle name="20% - Accent6 61 2 2" xfId="4761" xr:uid="{00000000-0005-0000-0000-00007F150000}"/>
    <cellStyle name="20% - Accent6 61 2_Requirements CBS" xfId="13321" xr:uid="{00000000-0005-0000-0000-000080150000}"/>
    <cellStyle name="20% - Accent6 61 3" xfId="4762" xr:uid="{00000000-0005-0000-0000-000081150000}"/>
    <cellStyle name="20% - Accent6 61 4" xfId="4763" xr:uid="{00000000-0005-0000-0000-000082150000}"/>
    <cellStyle name="20% - Accent6 61_Requirements CBS" xfId="13320" xr:uid="{00000000-0005-0000-0000-000083150000}"/>
    <cellStyle name="20% - Accent6 62" xfId="4764" xr:uid="{00000000-0005-0000-0000-000084150000}"/>
    <cellStyle name="20% - Accent6 62 2" xfId="4765" xr:uid="{00000000-0005-0000-0000-000085150000}"/>
    <cellStyle name="20% - Accent6 62 2 2" xfId="4766" xr:uid="{00000000-0005-0000-0000-000086150000}"/>
    <cellStyle name="20% - Accent6 62 2_Requirements CBS" xfId="13323" xr:uid="{00000000-0005-0000-0000-000087150000}"/>
    <cellStyle name="20% - Accent6 62 3" xfId="4767" xr:uid="{00000000-0005-0000-0000-000088150000}"/>
    <cellStyle name="20% - Accent6 62 4" xfId="4768" xr:uid="{00000000-0005-0000-0000-000089150000}"/>
    <cellStyle name="20% - Accent6 62_Requirements CBS" xfId="13322" xr:uid="{00000000-0005-0000-0000-00008A150000}"/>
    <cellStyle name="20% - Accent6 63" xfId="4769" xr:uid="{00000000-0005-0000-0000-00008B150000}"/>
    <cellStyle name="20% - Accent6 63 2" xfId="4770" xr:uid="{00000000-0005-0000-0000-00008C150000}"/>
    <cellStyle name="20% - Accent6 63 2 2" xfId="4771" xr:uid="{00000000-0005-0000-0000-00008D150000}"/>
    <cellStyle name="20% - Accent6 63 2_Requirements CBS" xfId="13325" xr:uid="{00000000-0005-0000-0000-00008E150000}"/>
    <cellStyle name="20% - Accent6 63 3" xfId="4772" xr:uid="{00000000-0005-0000-0000-00008F150000}"/>
    <cellStyle name="20% - Accent6 63 4" xfId="4773" xr:uid="{00000000-0005-0000-0000-000090150000}"/>
    <cellStyle name="20% - Accent6 63_Requirements CBS" xfId="13324" xr:uid="{00000000-0005-0000-0000-000091150000}"/>
    <cellStyle name="20% - Accent6 64" xfId="4774" xr:uid="{00000000-0005-0000-0000-000092150000}"/>
    <cellStyle name="20% - Accent6 64 2" xfId="4775" xr:uid="{00000000-0005-0000-0000-000093150000}"/>
    <cellStyle name="20% - Accent6 64 2 2" xfId="4776" xr:uid="{00000000-0005-0000-0000-000094150000}"/>
    <cellStyle name="20% - Accent6 64 2_Requirements CBS" xfId="13327" xr:uid="{00000000-0005-0000-0000-000095150000}"/>
    <cellStyle name="20% - Accent6 64 3" xfId="4777" xr:uid="{00000000-0005-0000-0000-000096150000}"/>
    <cellStyle name="20% - Accent6 64 4" xfId="4778" xr:uid="{00000000-0005-0000-0000-000097150000}"/>
    <cellStyle name="20% - Accent6 64_Requirements CBS" xfId="13326" xr:uid="{00000000-0005-0000-0000-000098150000}"/>
    <cellStyle name="20% - Accent6 65" xfId="4779" xr:uid="{00000000-0005-0000-0000-000099150000}"/>
    <cellStyle name="20% - Accent6 65 2" xfId="4780" xr:uid="{00000000-0005-0000-0000-00009A150000}"/>
    <cellStyle name="20% - Accent6 65 2 2" xfId="4781" xr:uid="{00000000-0005-0000-0000-00009B150000}"/>
    <cellStyle name="20% - Accent6 65 2_Requirements CBS" xfId="13329" xr:uid="{00000000-0005-0000-0000-00009C150000}"/>
    <cellStyle name="20% - Accent6 65 3" xfId="4782" xr:uid="{00000000-0005-0000-0000-00009D150000}"/>
    <cellStyle name="20% - Accent6 65 4" xfId="4783" xr:uid="{00000000-0005-0000-0000-00009E150000}"/>
    <cellStyle name="20% - Accent6 65_Requirements CBS" xfId="13328" xr:uid="{00000000-0005-0000-0000-00009F150000}"/>
    <cellStyle name="20% - Accent6 66" xfId="4784" xr:uid="{00000000-0005-0000-0000-0000A0150000}"/>
    <cellStyle name="20% - Accent6 66 2" xfId="4785" xr:uid="{00000000-0005-0000-0000-0000A1150000}"/>
    <cellStyle name="20% - Accent6 66 2 2" xfId="4786" xr:uid="{00000000-0005-0000-0000-0000A2150000}"/>
    <cellStyle name="20% - Accent6 66 2_Requirements CBS" xfId="13331" xr:uid="{00000000-0005-0000-0000-0000A3150000}"/>
    <cellStyle name="20% - Accent6 66 3" xfId="4787" xr:uid="{00000000-0005-0000-0000-0000A4150000}"/>
    <cellStyle name="20% - Accent6 66 4" xfId="4788" xr:uid="{00000000-0005-0000-0000-0000A5150000}"/>
    <cellStyle name="20% - Accent6 66_Requirements CBS" xfId="13330" xr:uid="{00000000-0005-0000-0000-0000A6150000}"/>
    <cellStyle name="20% - Accent6 67" xfId="4789" xr:uid="{00000000-0005-0000-0000-0000A7150000}"/>
    <cellStyle name="20% - Accent6 67 2" xfId="4790" xr:uid="{00000000-0005-0000-0000-0000A8150000}"/>
    <cellStyle name="20% - Accent6 67 2 2" xfId="4791" xr:uid="{00000000-0005-0000-0000-0000A9150000}"/>
    <cellStyle name="20% - Accent6 67 2_Requirements CBS" xfId="13333" xr:uid="{00000000-0005-0000-0000-0000AA150000}"/>
    <cellStyle name="20% - Accent6 67 3" xfId="4792" xr:uid="{00000000-0005-0000-0000-0000AB150000}"/>
    <cellStyle name="20% - Accent6 67 4" xfId="4793" xr:uid="{00000000-0005-0000-0000-0000AC150000}"/>
    <cellStyle name="20% - Accent6 67_Requirements CBS" xfId="13332" xr:uid="{00000000-0005-0000-0000-0000AD150000}"/>
    <cellStyle name="20% - Accent6 68" xfId="4794" xr:uid="{00000000-0005-0000-0000-0000AE150000}"/>
    <cellStyle name="20% - Accent6 68 2" xfId="4795" xr:uid="{00000000-0005-0000-0000-0000AF150000}"/>
    <cellStyle name="20% - Accent6 68 2 2" xfId="4796" xr:uid="{00000000-0005-0000-0000-0000B0150000}"/>
    <cellStyle name="20% - Accent6 68 2_Requirements CBS" xfId="13335" xr:uid="{00000000-0005-0000-0000-0000B1150000}"/>
    <cellStyle name="20% - Accent6 68 3" xfId="4797" xr:uid="{00000000-0005-0000-0000-0000B2150000}"/>
    <cellStyle name="20% - Accent6 68 4" xfId="4798" xr:uid="{00000000-0005-0000-0000-0000B3150000}"/>
    <cellStyle name="20% - Accent6 68_Requirements CBS" xfId="13334" xr:uid="{00000000-0005-0000-0000-0000B4150000}"/>
    <cellStyle name="20% - Accent6 69" xfId="4799" xr:uid="{00000000-0005-0000-0000-0000B5150000}"/>
    <cellStyle name="20% - Accent6 69 2" xfId="4800" xr:uid="{00000000-0005-0000-0000-0000B6150000}"/>
    <cellStyle name="20% - Accent6 69 2 2" xfId="4801" xr:uid="{00000000-0005-0000-0000-0000B7150000}"/>
    <cellStyle name="20% - Accent6 69 2_Requirements CBS" xfId="13337" xr:uid="{00000000-0005-0000-0000-0000B8150000}"/>
    <cellStyle name="20% - Accent6 69 3" xfId="4802" xr:uid="{00000000-0005-0000-0000-0000B9150000}"/>
    <cellStyle name="20% - Accent6 69 4" xfId="4803" xr:uid="{00000000-0005-0000-0000-0000BA150000}"/>
    <cellStyle name="20% - Accent6 69_Requirements CBS" xfId="13336" xr:uid="{00000000-0005-0000-0000-0000BB150000}"/>
    <cellStyle name="20% - Accent6 7" xfId="4804" xr:uid="{00000000-0005-0000-0000-0000BC150000}"/>
    <cellStyle name="20% - Accent6 7 2" xfId="4805" xr:uid="{00000000-0005-0000-0000-0000BD150000}"/>
    <cellStyle name="20% - Accent6 7 2 2" xfId="4806" xr:uid="{00000000-0005-0000-0000-0000BE150000}"/>
    <cellStyle name="20% - Accent6 7 2 2 2" xfId="4807" xr:uid="{00000000-0005-0000-0000-0000BF150000}"/>
    <cellStyle name="20% - Accent6 7 2 2_Requirements CBS" xfId="13339" xr:uid="{00000000-0005-0000-0000-0000C0150000}"/>
    <cellStyle name="20% - Accent6 7 2 3" xfId="4808" xr:uid="{00000000-0005-0000-0000-0000C1150000}"/>
    <cellStyle name="20% - Accent6 7 2 4" xfId="4809" xr:uid="{00000000-0005-0000-0000-0000C2150000}"/>
    <cellStyle name="20% - Accent6 7 2_Requirements CBS" xfId="13338" xr:uid="{00000000-0005-0000-0000-0000C3150000}"/>
    <cellStyle name="20% - Accent6 7 3" xfId="4810" xr:uid="{00000000-0005-0000-0000-0000C4150000}"/>
    <cellStyle name="20% - Accent6 7 3 2" xfId="4811" xr:uid="{00000000-0005-0000-0000-0000C5150000}"/>
    <cellStyle name="20% - Accent6 7 3_Requirements CBS" xfId="13340" xr:uid="{00000000-0005-0000-0000-0000C6150000}"/>
    <cellStyle name="20% - Accent6 7 4" xfId="4812" xr:uid="{00000000-0005-0000-0000-0000C7150000}"/>
    <cellStyle name="20% - Accent6 7 5" xfId="4813" xr:uid="{00000000-0005-0000-0000-0000C8150000}"/>
    <cellStyle name="20% - Accent6 7_Not_for_upload_before_M4_correc" xfId="10986" xr:uid="{00000000-0005-0000-0000-0000C9150000}"/>
    <cellStyle name="20% - Accent6 70" xfId="4814" xr:uid="{00000000-0005-0000-0000-0000CA150000}"/>
    <cellStyle name="20% - Accent6 70 2" xfId="4815" xr:uid="{00000000-0005-0000-0000-0000CB150000}"/>
    <cellStyle name="20% - Accent6 70 2 2" xfId="4816" xr:uid="{00000000-0005-0000-0000-0000CC150000}"/>
    <cellStyle name="20% - Accent6 70 2_Requirements CBS" xfId="13342" xr:uid="{00000000-0005-0000-0000-0000CD150000}"/>
    <cellStyle name="20% - Accent6 70 3" xfId="4817" xr:uid="{00000000-0005-0000-0000-0000CE150000}"/>
    <cellStyle name="20% - Accent6 70 4" xfId="4818" xr:uid="{00000000-0005-0000-0000-0000CF150000}"/>
    <cellStyle name="20% - Accent6 70_Requirements CBS" xfId="13341" xr:uid="{00000000-0005-0000-0000-0000D0150000}"/>
    <cellStyle name="20% - Accent6 71" xfId="4819" xr:uid="{00000000-0005-0000-0000-0000D1150000}"/>
    <cellStyle name="20% - Accent6 71 2" xfId="4820" xr:uid="{00000000-0005-0000-0000-0000D2150000}"/>
    <cellStyle name="20% - Accent6 71 2 2" xfId="4821" xr:uid="{00000000-0005-0000-0000-0000D3150000}"/>
    <cellStyle name="20% - Accent6 71 2_Requirements CBS" xfId="13344" xr:uid="{00000000-0005-0000-0000-0000D4150000}"/>
    <cellStyle name="20% - Accent6 71 3" xfId="4822" xr:uid="{00000000-0005-0000-0000-0000D5150000}"/>
    <cellStyle name="20% - Accent6 71 4" xfId="4823" xr:uid="{00000000-0005-0000-0000-0000D6150000}"/>
    <cellStyle name="20% - Accent6 71_Requirements CBS" xfId="13343" xr:uid="{00000000-0005-0000-0000-0000D7150000}"/>
    <cellStyle name="20% - Accent6 72" xfId="4824" xr:uid="{00000000-0005-0000-0000-0000D8150000}"/>
    <cellStyle name="20% - Accent6 72 2" xfId="4825" xr:uid="{00000000-0005-0000-0000-0000D9150000}"/>
    <cellStyle name="20% - Accent6 72 2 2" xfId="4826" xr:uid="{00000000-0005-0000-0000-0000DA150000}"/>
    <cellStyle name="20% - Accent6 72 2_Requirements CBS" xfId="13346" xr:uid="{00000000-0005-0000-0000-0000DB150000}"/>
    <cellStyle name="20% - Accent6 72 3" xfId="4827" xr:uid="{00000000-0005-0000-0000-0000DC150000}"/>
    <cellStyle name="20% - Accent6 72 4" xfId="4828" xr:uid="{00000000-0005-0000-0000-0000DD150000}"/>
    <cellStyle name="20% - Accent6 72_Requirements CBS" xfId="13345" xr:uid="{00000000-0005-0000-0000-0000DE150000}"/>
    <cellStyle name="20% - Accent6 73" xfId="4829" xr:uid="{00000000-0005-0000-0000-0000DF150000}"/>
    <cellStyle name="20% - Accent6 73 2" xfId="4830" xr:uid="{00000000-0005-0000-0000-0000E0150000}"/>
    <cellStyle name="20% - Accent6 73 2 2" xfId="4831" xr:uid="{00000000-0005-0000-0000-0000E1150000}"/>
    <cellStyle name="20% - Accent6 73 2_Requirements CBS" xfId="13348" xr:uid="{00000000-0005-0000-0000-0000E2150000}"/>
    <cellStyle name="20% - Accent6 73 3" xfId="4832" xr:uid="{00000000-0005-0000-0000-0000E3150000}"/>
    <cellStyle name="20% - Accent6 73 4" xfId="4833" xr:uid="{00000000-0005-0000-0000-0000E4150000}"/>
    <cellStyle name="20% - Accent6 73_Requirements CBS" xfId="13347" xr:uid="{00000000-0005-0000-0000-0000E5150000}"/>
    <cellStyle name="20% - Accent6 74" xfId="4834" xr:uid="{00000000-0005-0000-0000-0000E6150000}"/>
    <cellStyle name="20% - Accent6 74 2" xfId="4835" xr:uid="{00000000-0005-0000-0000-0000E7150000}"/>
    <cellStyle name="20% - Accent6 74 2 2" xfId="4836" xr:uid="{00000000-0005-0000-0000-0000E8150000}"/>
    <cellStyle name="20% - Accent6 74 2_Requirements CBS" xfId="13350" xr:uid="{00000000-0005-0000-0000-0000E9150000}"/>
    <cellStyle name="20% - Accent6 74 3" xfId="4837" xr:uid="{00000000-0005-0000-0000-0000EA150000}"/>
    <cellStyle name="20% - Accent6 74 4" xfId="4838" xr:uid="{00000000-0005-0000-0000-0000EB150000}"/>
    <cellStyle name="20% - Accent6 74_Requirements CBS" xfId="13349" xr:uid="{00000000-0005-0000-0000-0000EC150000}"/>
    <cellStyle name="20% - Accent6 75" xfId="4839" xr:uid="{00000000-0005-0000-0000-0000ED150000}"/>
    <cellStyle name="20% - Accent6 75 2" xfId="4840" xr:uid="{00000000-0005-0000-0000-0000EE150000}"/>
    <cellStyle name="20% - Accent6 75 2 2" xfId="4841" xr:uid="{00000000-0005-0000-0000-0000EF150000}"/>
    <cellStyle name="20% - Accent6 75 2_Requirements CBS" xfId="13352" xr:uid="{00000000-0005-0000-0000-0000F0150000}"/>
    <cellStyle name="20% - Accent6 75 3" xfId="4842" xr:uid="{00000000-0005-0000-0000-0000F1150000}"/>
    <cellStyle name="20% - Accent6 75 4" xfId="4843" xr:uid="{00000000-0005-0000-0000-0000F2150000}"/>
    <cellStyle name="20% - Accent6 75_Requirements CBS" xfId="13351" xr:uid="{00000000-0005-0000-0000-0000F3150000}"/>
    <cellStyle name="20% - Accent6 76" xfId="4844" xr:uid="{00000000-0005-0000-0000-0000F4150000}"/>
    <cellStyle name="20% - Accent6 76 2" xfId="4845" xr:uid="{00000000-0005-0000-0000-0000F5150000}"/>
    <cellStyle name="20% - Accent6 76 2 2" xfId="4846" xr:uid="{00000000-0005-0000-0000-0000F6150000}"/>
    <cellStyle name="20% - Accent6 76 2_Working Capital Current" xfId="10987" xr:uid="{00000000-0005-0000-0000-0000F7150000}"/>
    <cellStyle name="20% - Accent6 76 3" xfId="4847" xr:uid="{00000000-0005-0000-0000-0000F8150000}"/>
    <cellStyle name="20% - Accent6 76 4" xfId="4848" xr:uid="{00000000-0005-0000-0000-0000F9150000}"/>
    <cellStyle name="20% - Accent6 76_Working Capital Current" xfId="10988" xr:uid="{00000000-0005-0000-0000-0000FA150000}"/>
    <cellStyle name="20% - Accent6 77" xfId="4849" xr:uid="{00000000-0005-0000-0000-0000FB150000}"/>
    <cellStyle name="20% - Accent6 77 2" xfId="4850" xr:uid="{00000000-0005-0000-0000-0000FC150000}"/>
    <cellStyle name="20% - Accent6 77 2 2" xfId="4851" xr:uid="{00000000-0005-0000-0000-0000FD150000}"/>
    <cellStyle name="20% - Accent6 77 2_Working Capital Current" xfId="10989" xr:uid="{00000000-0005-0000-0000-0000FE150000}"/>
    <cellStyle name="20% - Accent6 77 3" xfId="4852" xr:uid="{00000000-0005-0000-0000-0000FF150000}"/>
    <cellStyle name="20% - Accent6 77 4" xfId="4853" xr:uid="{00000000-0005-0000-0000-000000160000}"/>
    <cellStyle name="20% - Accent6 77_Working Capital Current" xfId="10990" xr:uid="{00000000-0005-0000-0000-000001160000}"/>
    <cellStyle name="20% - Accent6 78" xfId="4854" xr:uid="{00000000-0005-0000-0000-000002160000}"/>
    <cellStyle name="20% - Accent6 78 2" xfId="4855" xr:uid="{00000000-0005-0000-0000-000003160000}"/>
    <cellStyle name="20% - Accent6 78 2 2" xfId="4856" xr:uid="{00000000-0005-0000-0000-000004160000}"/>
    <cellStyle name="20% - Accent6 78 2_Working Capital Current" xfId="10991" xr:uid="{00000000-0005-0000-0000-000005160000}"/>
    <cellStyle name="20% - Accent6 78 3" xfId="4857" xr:uid="{00000000-0005-0000-0000-000006160000}"/>
    <cellStyle name="20% - Accent6 78 4" xfId="4858" xr:uid="{00000000-0005-0000-0000-000007160000}"/>
    <cellStyle name="20% - Accent6 78_Working Capital Current" xfId="10992" xr:uid="{00000000-0005-0000-0000-000008160000}"/>
    <cellStyle name="20% - Accent6 79" xfId="4859" xr:uid="{00000000-0005-0000-0000-000009160000}"/>
    <cellStyle name="20% - Accent6 79 2" xfId="4860" xr:uid="{00000000-0005-0000-0000-00000A160000}"/>
    <cellStyle name="20% - Accent6 79 2 2" xfId="4861" xr:uid="{00000000-0005-0000-0000-00000B160000}"/>
    <cellStyle name="20% - Accent6 79 2_Working Capital Current" xfId="10993" xr:uid="{00000000-0005-0000-0000-00000C160000}"/>
    <cellStyle name="20% - Accent6 79 3" xfId="4862" xr:uid="{00000000-0005-0000-0000-00000D160000}"/>
    <cellStyle name="20% - Accent6 79 4" xfId="4863" xr:uid="{00000000-0005-0000-0000-00000E160000}"/>
    <cellStyle name="20% - Accent6 79_Working Capital Current" xfId="10994" xr:uid="{00000000-0005-0000-0000-00000F160000}"/>
    <cellStyle name="20% - Accent6 8" xfId="4864" xr:uid="{00000000-0005-0000-0000-000010160000}"/>
    <cellStyle name="20% - Accent6 8 2" xfId="4865" xr:uid="{00000000-0005-0000-0000-000011160000}"/>
    <cellStyle name="20% - Accent6 8 2 2" xfId="4866" xr:uid="{00000000-0005-0000-0000-000012160000}"/>
    <cellStyle name="20% - Accent6 8 2 2 2" xfId="4867" xr:uid="{00000000-0005-0000-0000-000013160000}"/>
    <cellStyle name="20% - Accent6 8 2 2_Working Capital Current" xfId="10995" xr:uid="{00000000-0005-0000-0000-000014160000}"/>
    <cellStyle name="20% - Accent6 8 2 3" xfId="4868" xr:uid="{00000000-0005-0000-0000-000015160000}"/>
    <cellStyle name="20% - Accent6 8 2 4" xfId="4869" xr:uid="{00000000-0005-0000-0000-000016160000}"/>
    <cellStyle name="20% - Accent6 8 2_Working Capital Current" xfId="10996" xr:uid="{00000000-0005-0000-0000-000017160000}"/>
    <cellStyle name="20% - Accent6 8 3" xfId="4870" xr:uid="{00000000-0005-0000-0000-000018160000}"/>
    <cellStyle name="20% - Accent6 8 3 2" xfId="4871" xr:uid="{00000000-0005-0000-0000-000019160000}"/>
    <cellStyle name="20% - Accent6 8 3_Working Capital Current" xfId="10997" xr:uid="{00000000-0005-0000-0000-00001A160000}"/>
    <cellStyle name="20% - Accent6 8 4" xfId="4872" xr:uid="{00000000-0005-0000-0000-00001B160000}"/>
    <cellStyle name="20% - Accent6 8 5" xfId="4873" xr:uid="{00000000-0005-0000-0000-00001C160000}"/>
    <cellStyle name="20% - Accent6 8_Not_for_upload_before_M4_correc" xfId="10998" xr:uid="{00000000-0005-0000-0000-00001D160000}"/>
    <cellStyle name="20% - Accent6 80" xfId="4874" xr:uid="{00000000-0005-0000-0000-00001E160000}"/>
    <cellStyle name="20% - Accent6 80 2" xfId="4875" xr:uid="{00000000-0005-0000-0000-00001F160000}"/>
    <cellStyle name="20% - Accent6 80 2 2" xfId="4876" xr:uid="{00000000-0005-0000-0000-000020160000}"/>
    <cellStyle name="20% - Accent6 80 2_Working Capital Current" xfId="10999" xr:uid="{00000000-0005-0000-0000-000021160000}"/>
    <cellStyle name="20% - Accent6 80 3" xfId="4877" xr:uid="{00000000-0005-0000-0000-000022160000}"/>
    <cellStyle name="20% - Accent6 80 4" xfId="4878" xr:uid="{00000000-0005-0000-0000-000023160000}"/>
    <cellStyle name="20% - Accent6 80_Working Capital Current" xfId="11000" xr:uid="{00000000-0005-0000-0000-000024160000}"/>
    <cellStyle name="20% - Accent6 81" xfId="4879" xr:uid="{00000000-0005-0000-0000-000025160000}"/>
    <cellStyle name="20% - Accent6 81 2" xfId="4880" xr:uid="{00000000-0005-0000-0000-000026160000}"/>
    <cellStyle name="20% - Accent6 81 2 2" xfId="4881" xr:uid="{00000000-0005-0000-0000-000027160000}"/>
    <cellStyle name="20% - Accent6 81 2_Working Capital Current" xfId="11001" xr:uid="{00000000-0005-0000-0000-000028160000}"/>
    <cellStyle name="20% - Accent6 81 3" xfId="4882" xr:uid="{00000000-0005-0000-0000-000029160000}"/>
    <cellStyle name="20% - Accent6 81 4" xfId="4883" xr:uid="{00000000-0005-0000-0000-00002A160000}"/>
    <cellStyle name="20% - Accent6 81_Working Capital Current" xfId="11002" xr:uid="{00000000-0005-0000-0000-00002B160000}"/>
    <cellStyle name="20% - Accent6 82" xfId="4884" xr:uid="{00000000-0005-0000-0000-00002C160000}"/>
    <cellStyle name="20% - Accent6 82 2" xfId="4885" xr:uid="{00000000-0005-0000-0000-00002D160000}"/>
    <cellStyle name="20% - Accent6 82 2 2" xfId="4886" xr:uid="{00000000-0005-0000-0000-00002E160000}"/>
    <cellStyle name="20% - Accent6 82 2_Working Capital Current" xfId="11003" xr:uid="{00000000-0005-0000-0000-00002F160000}"/>
    <cellStyle name="20% - Accent6 82 3" xfId="4887" xr:uid="{00000000-0005-0000-0000-000030160000}"/>
    <cellStyle name="20% - Accent6 82 4" xfId="4888" xr:uid="{00000000-0005-0000-0000-000031160000}"/>
    <cellStyle name="20% - Accent6 82_Working Capital Current" xfId="11004" xr:uid="{00000000-0005-0000-0000-000032160000}"/>
    <cellStyle name="20% - Accent6 83" xfId="4889" xr:uid="{00000000-0005-0000-0000-000033160000}"/>
    <cellStyle name="20% - Accent6 83 2" xfId="4890" xr:uid="{00000000-0005-0000-0000-000034160000}"/>
    <cellStyle name="20% - Accent6 83 2 2" xfId="4891" xr:uid="{00000000-0005-0000-0000-000035160000}"/>
    <cellStyle name="20% - Accent6 83 2_Working Capital Current" xfId="11005" xr:uid="{00000000-0005-0000-0000-000036160000}"/>
    <cellStyle name="20% - Accent6 83 3" xfId="4892" xr:uid="{00000000-0005-0000-0000-000037160000}"/>
    <cellStyle name="20% - Accent6 83 4" xfId="4893" xr:uid="{00000000-0005-0000-0000-000038160000}"/>
    <cellStyle name="20% - Accent6 83_Working Capital Current" xfId="11006" xr:uid="{00000000-0005-0000-0000-000039160000}"/>
    <cellStyle name="20% - Accent6 84" xfId="4894" xr:uid="{00000000-0005-0000-0000-00003A160000}"/>
    <cellStyle name="20% - Accent6 84 2" xfId="4895" xr:uid="{00000000-0005-0000-0000-00003B160000}"/>
    <cellStyle name="20% - Accent6 84 2 2" xfId="4896" xr:uid="{00000000-0005-0000-0000-00003C160000}"/>
    <cellStyle name="20% - Accent6 84 2_Working Capital Current" xfId="11007" xr:uid="{00000000-0005-0000-0000-00003D160000}"/>
    <cellStyle name="20% - Accent6 84 3" xfId="4897" xr:uid="{00000000-0005-0000-0000-00003E160000}"/>
    <cellStyle name="20% - Accent6 84 4" xfId="4898" xr:uid="{00000000-0005-0000-0000-00003F160000}"/>
    <cellStyle name="20% - Accent6 84_Working Capital Current" xfId="11008" xr:uid="{00000000-0005-0000-0000-000040160000}"/>
    <cellStyle name="20% - Accent6 85" xfId="4899" xr:uid="{00000000-0005-0000-0000-000041160000}"/>
    <cellStyle name="20% - Accent6 85 2" xfId="4900" xr:uid="{00000000-0005-0000-0000-000042160000}"/>
    <cellStyle name="20% - Accent6 85 2 2" xfId="4901" xr:uid="{00000000-0005-0000-0000-000043160000}"/>
    <cellStyle name="20% - Accent6 85 2_Working Capital Current" xfId="11009" xr:uid="{00000000-0005-0000-0000-000044160000}"/>
    <cellStyle name="20% - Accent6 85 3" xfId="4902" xr:uid="{00000000-0005-0000-0000-000045160000}"/>
    <cellStyle name="20% - Accent6 85 4" xfId="4903" xr:uid="{00000000-0005-0000-0000-000046160000}"/>
    <cellStyle name="20% - Accent6 85_Working Capital Current" xfId="11010" xr:uid="{00000000-0005-0000-0000-000047160000}"/>
    <cellStyle name="20% - Accent6 86" xfId="4904" xr:uid="{00000000-0005-0000-0000-000048160000}"/>
    <cellStyle name="20% - Accent6 86 2" xfId="4905" xr:uid="{00000000-0005-0000-0000-000049160000}"/>
    <cellStyle name="20% - Accent6 86 2 2" xfId="4906" xr:uid="{00000000-0005-0000-0000-00004A160000}"/>
    <cellStyle name="20% - Accent6 86 2_Working Capital Current" xfId="11011" xr:uid="{00000000-0005-0000-0000-00004B160000}"/>
    <cellStyle name="20% - Accent6 86 3" xfId="4907" xr:uid="{00000000-0005-0000-0000-00004C160000}"/>
    <cellStyle name="20% - Accent6 86 4" xfId="4908" xr:uid="{00000000-0005-0000-0000-00004D160000}"/>
    <cellStyle name="20% - Accent6 86_Working Capital Current" xfId="11012" xr:uid="{00000000-0005-0000-0000-00004E160000}"/>
    <cellStyle name="20% - Accent6 87" xfId="4909" xr:uid="{00000000-0005-0000-0000-00004F160000}"/>
    <cellStyle name="20% - Accent6 87 2" xfId="4910" xr:uid="{00000000-0005-0000-0000-000050160000}"/>
    <cellStyle name="20% - Accent6 87 2 2" xfId="4911" xr:uid="{00000000-0005-0000-0000-000051160000}"/>
    <cellStyle name="20% - Accent6 87 2_Working Capital Current" xfId="11013" xr:uid="{00000000-0005-0000-0000-000052160000}"/>
    <cellStyle name="20% - Accent6 87 3" xfId="4912" xr:uid="{00000000-0005-0000-0000-000053160000}"/>
    <cellStyle name="20% - Accent6 87 4" xfId="4913" xr:uid="{00000000-0005-0000-0000-000054160000}"/>
    <cellStyle name="20% - Accent6 87_Working Capital Current" xfId="11014" xr:uid="{00000000-0005-0000-0000-000055160000}"/>
    <cellStyle name="20% - Accent6 88" xfId="4914" xr:uid="{00000000-0005-0000-0000-000056160000}"/>
    <cellStyle name="20% - Accent6 88 2" xfId="4915" xr:uid="{00000000-0005-0000-0000-000057160000}"/>
    <cellStyle name="20% - Accent6 88 2 2" xfId="4916" xr:uid="{00000000-0005-0000-0000-000058160000}"/>
    <cellStyle name="20% - Accent6 88 2_Working Capital Current" xfId="11015" xr:uid="{00000000-0005-0000-0000-000059160000}"/>
    <cellStyle name="20% - Accent6 88 3" xfId="4917" xr:uid="{00000000-0005-0000-0000-00005A160000}"/>
    <cellStyle name="20% - Accent6 88 4" xfId="4918" xr:uid="{00000000-0005-0000-0000-00005B160000}"/>
    <cellStyle name="20% - Accent6 88_Working Capital Current" xfId="11016" xr:uid="{00000000-0005-0000-0000-00005C160000}"/>
    <cellStyle name="20% - Accent6 89" xfId="4919" xr:uid="{00000000-0005-0000-0000-00005D160000}"/>
    <cellStyle name="20% - Accent6 89 2" xfId="4920" xr:uid="{00000000-0005-0000-0000-00005E160000}"/>
    <cellStyle name="20% - Accent6 89 2 2" xfId="4921" xr:uid="{00000000-0005-0000-0000-00005F160000}"/>
    <cellStyle name="20% - Accent6 89 2_Working Capital Current" xfId="11017" xr:uid="{00000000-0005-0000-0000-000060160000}"/>
    <cellStyle name="20% - Accent6 89 3" xfId="4922" xr:uid="{00000000-0005-0000-0000-000061160000}"/>
    <cellStyle name="20% - Accent6 89 4" xfId="4923" xr:uid="{00000000-0005-0000-0000-000062160000}"/>
    <cellStyle name="20% - Accent6 89_Working Capital Current" xfId="11018" xr:uid="{00000000-0005-0000-0000-000063160000}"/>
    <cellStyle name="20% - Accent6 9" xfId="4924" xr:uid="{00000000-0005-0000-0000-000064160000}"/>
    <cellStyle name="20% - Accent6 9 2" xfId="4925" xr:uid="{00000000-0005-0000-0000-000065160000}"/>
    <cellStyle name="20% - Accent6 9 2 2" xfId="4926" xr:uid="{00000000-0005-0000-0000-000066160000}"/>
    <cellStyle name="20% - Accent6 9 2 2 2" xfId="4927" xr:uid="{00000000-0005-0000-0000-000067160000}"/>
    <cellStyle name="20% - Accent6 9 2 2_Working Capital Current" xfId="11019" xr:uid="{00000000-0005-0000-0000-000068160000}"/>
    <cellStyle name="20% - Accent6 9 2 3" xfId="4928" xr:uid="{00000000-0005-0000-0000-000069160000}"/>
    <cellStyle name="20% - Accent6 9 2 4" xfId="4929" xr:uid="{00000000-0005-0000-0000-00006A160000}"/>
    <cellStyle name="20% - Accent6 9 2_Working Capital Current" xfId="11020" xr:uid="{00000000-0005-0000-0000-00006B160000}"/>
    <cellStyle name="20% - Accent6 9 3" xfId="4930" xr:uid="{00000000-0005-0000-0000-00006C160000}"/>
    <cellStyle name="20% - Accent6 9 3 2" xfId="4931" xr:uid="{00000000-0005-0000-0000-00006D160000}"/>
    <cellStyle name="20% - Accent6 9 3_Working Capital Current" xfId="11021" xr:uid="{00000000-0005-0000-0000-00006E160000}"/>
    <cellStyle name="20% - Accent6 9 4" xfId="4932" xr:uid="{00000000-0005-0000-0000-00006F160000}"/>
    <cellStyle name="20% - Accent6 9 5" xfId="4933" xr:uid="{00000000-0005-0000-0000-000070160000}"/>
    <cellStyle name="20% - Accent6 9_Not_for_upload_before_M4_correc" xfId="11022" xr:uid="{00000000-0005-0000-0000-000071160000}"/>
    <cellStyle name="20% - Accent6 90" xfId="4934" xr:uid="{00000000-0005-0000-0000-000072160000}"/>
    <cellStyle name="20% - Accent6 90 2" xfId="4935" xr:uid="{00000000-0005-0000-0000-000073160000}"/>
    <cellStyle name="20% - Accent6 90 2 2" xfId="4936" xr:uid="{00000000-0005-0000-0000-000074160000}"/>
    <cellStyle name="20% - Accent6 90 2_Working Capital Current" xfId="11023" xr:uid="{00000000-0005-0000-0000-000075160000}"/>
    <cellStyle name="20% - Accent6 90 3" xfId="4937" xr:uid="{00000000-0005-0000-0000-000076160000}"/>
    <cellStyle name="20% - Accent6 90 4" xfId="4938" xr:uid="{00000000-0005-0000-0000-000077160000}"/>
    <cellStyle name="20% - Accent6 90_Working Capital Current" xfId="11024" xr:uid="{00000000-0005-0000-0000-000078160000}"/>
    <cellStyle name="20% - Accent6 91" xfId="4939" xr:uid="{00000000-0005-0000-0000-000079160000}"/>
    <cellStyle name="20% - Accent6 91 2" xfId="4940" xr:uid="{00000000-0005-0000-0000-00007A160000}"/>
    <cellStyle name="20% - Accent6 91 2 2" xfId="4941" xr:uid="{00000000-0005-0000-0000-00007B160000}"/>
    <cellStyle name="20% - Accent6 91 2_Working Capital Current" xfId="11025" xr:uid="{00000000-0005-0000-0000-00007C160000}"/>
    <cellStyle name="20% - Accent6 91 3" xfId="4942" xr:uid="{00000000-0005-0000-0000-00007D160000}"/>
    <cellStyle name="20% - Accent6 91 4" xfId="4943" xr:uid="{00000000-0005-0000-0000-00007E160000}"/>
    <cellStyle name="20% - Accent6 91_Working Capital Current" xfId="11026" xr:uid="{00000000-0005-0000-0000-00007F160000}"/>
    <cellStyle name="20% - Accent6 92" xfId="4944" xr:uid="{00000000-0005-0000-0000-000080160000}"/>
    <cellStyle name="20% - Accent6 92 2" xfId="4945" xr:uid="{00000000-0005-0000-0000-000081160000}"/>
    <cellStyle name="20% - Accent6 92 2 2" xfId="4946" xr:uid="{00000000-0005-0000-0000-000082160000}"/>
    <cellStyle name="20% - Accent6 92 2_Working Capital Current" xfId="11027" xr:uid="{00000000-0005-0000-0000-000083160000}"/>
    <cellStyle name="20% - Accent6 92 3" xfId="4947" xr:uid="{00000000-0005-0000-0000-000084160000}"/>
    <cellStyle name="20% - Accent6 92 4" xfId="4948" xr:uid="{00000000-0005-0000-0000-000085160000}"/>
    <cellStyle name="20% - Accent6 92_Working Capital Current" xfId="11028" xr:uid="{00000000-0005-0000-0000-000086160000}"/>
    <cellStyle name="20% - Accent6 93" xfId="4949" xr:uid="{00000000-0005-0000-0000-000087160000}"/>
    <cellStyle name="20% - Accent6 93 2" xfId="4950" xr:uid="{00000000-0005-0000-0000-000088160000}"/>
    <cellStyle name="20% - Accent6 93 2 2" xfId="4951" xr:uid="{00000000-0005-0000-0000-000089160000}"/>
    <cellStyle name="20% - Accent6 93 2_Working Capital Current" xfId="11029" xr:uid="{00000000-0005-0000-0000-00008A160000}"/>
    <cellStyle name="20% - Accent6 93 3" xfId="4952" xr:uid="{00000000-0005-0000-0000-00008B160000}"/>
    <cellStyle name="20% - Accent6 93 4" xfId="4953" xr:uid="{00000000-0005-0000-0000-00008C160000}"/>
    <cellStyle name="20% - Accent6 93_Working Capital Current" xfId="11030" xr:uid="{00000000-0005-0000-0000-00008D160000}"/>
    <cellStyle name="20% - Accent6 94" xfId="4954" xr:uid="{00000000-0005-0000-0000-00008E160000}"/>
    <cellStyle name="20% - Accent6 94 2" xfId="4955" xr:uid="{00000000-0005-0000-0000-00008F160000}"/>
    <cellStyle name="20% - Accent6 94 2 2" xfId="4956" xr:uid="{00000000-0005-0000-0000-000090160000}"/>
    <cellStyle name="20% - Accent6 94 2_Working Capital Current" xfId="11031" xr:uid="{00000000-0005-0000-0000-000091160000}"/>
    <cellStyle name="20% - Accent6 94 3" xfId="4957" xr:uid="{00000000-0005-0000-0000-000092160000}"/>
    <cellStyle name="20% - Accent6 94 4" xfId="4958" xr:uid="{00000000-0005-0000-0000-000093160000}"/>
    <cellStyle name="20% - Accent6 94_Working Capital Current" xfId="11032" xr:uid="{00000000-0005-0000-0000-000094160000}"/>
    <cellStyle name="20% - Accent6 95" xfId="4959" xr:uid="{00000000-0005-0000-0000-000095160000}"/>
    <cellStyle name="20% - Accent6 95 2" xfId="4960" xr:uid="{00000000-0005-0000-0000-000096160000}"/>
    <cellStyle name="20% - Accent6 95 2 2" xfId="4961" xr:uid="{00000000-0005-0000-0000-000097160000}"/>
    <cellStyle name="20% - Accent6 95 2_Working Capital Current" xfId="11033" xr:uid="{00000000-0005-0000-0000-000098160000}"/>
    <cellStyle name="20% - Accent6 95 3" xfId="4962" xr:uid="{00000000-0005-0000-0000-000099160000}"/>
    <cellStyle name="20% - Accent6 95 4" xfId="4963" xr:uid="{00000000-0005-0000-0000-00009A160000}"/>
    <cellStyle name="20% - Accent6 95_Working Capital Current" xfId="11034" xr:uid="{00000000-0005-0000-0000-00009B160000}"/>
    <cellStyle name="20% - Accent6 96" xfId="4964" xr:uid="{00000000-0005-0000-0000-00009C160000}"/>
    <cellStyle name="20% - Accent6 96 2" xfId="4965" xr:uid="{00000000-0005-0000-0000-00009D160000}"/>
    <cellStyle name="20% - Accent6 96 2 2" xfId="4966" xr:uid="{00000000-0005-0000-0000-00009E160000}"/>
    <cellStyle name="20% - Accent6 96 2_Working Capital Current" xfId="11035" xr:uid="{00000000-0005-0000-0000-00009F160000}"/>
    <cellStyle name="20% - Accent6 96 3" xfId="4967" xr:uid="{00000000-0005-0000-0000-0000A0160000}"/>
    <cellStyle name="20% - Accent6 96 4" xfId="4968" xr:uid="{00000000-0005-0000-0000-0000A1160000}"/>
    <cellStyle name="20% - Accent6 96_Working Capital Current" xfId="11036" xr:uid="{00000000-0005-0000-0000-0000A2160000}"/>
    <cellStyle name="20% - Accent6 97" xfId="4969" xr:uid="{00000000-0005-0000-0000-0000A3160000}"/>
    <cellStyle name="20% - Accent6 97 2" xfId="4970" xr:uid="{00000000-0005-0000-0000-0000A4160000}"/>
    <cellStyle name="20% - Accent6 97 2 2" xfId="4971" xr:uid="{00000000-0005-0000-0000-0000A5160000}"/>
    <cellStyle name="20% - Accent6 97 2_Working Capital Current" xfId="11037" xr:uid="{00000000-0005-0000-0000-0000A6160000}"/>
    <cellStyle name="20% - Accent6 97 3" xfId="4972" xr:uid="{00000000-0005-0000-0000-0000A7160000}"/>
    <cellStyle name="20% - Accent6 97 4" xfId="4973" xr:uid="{00000000-0005-0000-0000-0000A8160000}"/>
    <cellStyle name="20% - Accent6 97_Working Capital Current" xfId="11038" xr:uid="{00000000-0005-0000-0000-0000A9160000}"/>
    <cellStyle name="20% - Accent6 98" xfId="4974" xr:uid="{00000000-0005-0000-0000-0000AA160000}"/>
    <cellStyle name="20% - Accent6 98 2" xfId="4975" xr:uid="{00000000-0005-0000-0000-0000AB160000}"/>
    <cellStyle name="20% - Accent6 98 2 2" xfId="4976" xr:uid="{00000000-0005-0000-0000-0000AC160000}"/>
    <cellStyle name="20% - Accent6 98 2_Working Capital Current" xfId="11039" xr:uid="{00000000-0005-0000-0000-0000AD160000}"/>
    <cellStyle name="20% - Accent6 98 3" xfId="4977" xr:uid="{00000000-0005-0000-0000-0000AE160000}"/>
    <cellStyle name="20% - Accent6 98 4" xfId="4978" xr:uid="{00000000-0005-0000-0000-0000AF160000}"/>
    <cellStyle name="20% - Accent6 98_Working Capital Current" xfId="11040" xr:uid="{00000000-0005-0000-0000-0000B0160000}"/>
    <cellStyle name="20% - Accent6 99" xfId="4979" xr:uid="{00000000-0005-0000-0000-0000B1160000}"/>
    <cellStyle name="20% - Accent6 99 2" xfId="4980" xr:uid="{00000000-0005-0000-0000-0000B2160000}"/>
    <cellStyle name="20% - Accent6 99 2 2" xfId="4981" xr:uid="{00000000-0005-0000-0000-0000B3160000}"/>
    <cellStyle name="20% - Accent6 99 2_Working Capital Current" xfId="11041" xr:uid="{00000000-0005-0000-0000-0000B4160000}"/>
    <cellStyle name="20% - Accent6 99 3" xfId="4982" xr:uid="{00000000-0005-0000-0000-0000B5160000}"/>
    <cellStyle name="20% - Accent6 99 4" xfId="4983" xr:uid="{00000000-0005-0000-0000-0000B6160000}"/>
    <cellStyle name="20% - Accent6 99_Working Capital Current" xfId="11042" xr:uid="{00000000-0005-0000-0000-0000B7160000}"/>
    <cellStyle name="40% - Accent1" xfId="22" builtinId="31" customBuiltin="1"/>
    <cellStyle name="40% - Accent1 10" xfId="4984" xr:uid="{00000000-0005-0000-0000-0000B8160000}"/>
    <cellStyle name="40% - Accent1 10 2" xfId="4985" xr:uid="{00000000-0005-0000-0000-0000B9160000}"/>
    <cellStyle name="40% - Accent1 10 2 2" xfId="4986" xr:uid="{00000000-0005-0000-0000-0000BA160000}"/>
    <cellStyle name="40% - Accent1 10 2 2 2" xfId="4987" xr:uid="{00000000-0005-0000-0000-0000BB160000}"/>
    <cellStyle name="40% - Accent1 10 2 2_Working Capital Current" xfId="11043" xr:uid="{00000000-0005-0000-0000-0000BC160000}"/>
    <cellStyle name="40% - Accent1 10 2 3" xfId="4988" xr:uid="{00000000-0005-0000-0000-0000BD160000}"/>
    <cellStyle name="40% - Accent1 10 2 4" xfId="4989" xr:uid="{00000000-0005-0000-0000-0000BE160000}"/>
    <cellStyle name="40% - Accent1 10 2_Working Capital Current" xfId="11044" xr:uid="{00000000-0005-0000-0000-0000BF160000}"/>
    <cellStyle name="40% - Accent1 10 3" xfId="4990" xr:uid="{00000000-0005-0000-0000-0000C0160000}"/>
    <cellStyle name="40% - Accent1 10 3 2" xfId="4991" xr:uid="{00000000-0005-0000-0000-0000C1160000}"/>
    <cellStyle name="40% - Accent1 10 3_Working Capital Current" xfId="11045" xr:uid="{00000000-0005-0000-0000-0000C2160000}"/>
    <cellStyle name="40% - Accent1 10 4" xfId="4992" xr:uid="{00000000-0005-0000-0000-0000C3160000}"/>
    <cellStyle name="40% - Accent1 10 5" xfId="4993" xr:uid="{00000000-0005-0000-0000-0000C4160000}"/>
    <cellStyle name="40% - Accent1 10_Not_for_upload_before_M4_correc" xfId="11046" xr:uid="{00000000-0005-0000-0000-0000C5160000}"/>
    <cellStyle name="40% - Accent1 100" xfId="4994" xr:uid="{00000000-0005-0000-0000-0000C6160000}"/>
    <cellStyle name="40% - Accent1 100 2" xfId="4995" xr:uid="{00000000-0005-0000-0000-0000C7160000}"/>
    <cellStyle name="40% - Accent1 100 2 2" xfId="4996" xr:uid="{00000000-0005-0000-0000-0000C8160000}"/>
    <cellStyle name="40% - Accent1 100 2_Working Capital Current" xfId="11047" xr:uid="{00000000-0005-0000-0000-0000C9160000}"/>
    <cellStyle name="40% - Accent1 100 3" xfId="4997" xr:uid="{00000000-0005-0000-0000-0000CA160000}"/>
    <cellStyle name="40% - Accent1 100 4" xfId="4998" xr:uid="{00000000-0005-0000-0000-0000CB160000}"/>
    <cellStyle name="40% - Accent1 100_Working Capital Current" xfId="11048" xr:uid="{00000000-0005-0000-0000-0000CC160000}"/>
    <cellStyle name="40% - Accent1 101" xfId="4999" xr:uid="{00000000-0005-0000-0000-0000CD160000}"/>
    <cellStyle name="40% - Accent1 101 2" xfId="5000" xr:uid="{00000000-0005-0000-0000-0000CE160000}"/>
    <cellStyle name="40% - Accent1 101 3" xfId="5001" xr:uid="{00000000-0005-0000-0000-0000CF160000}"/>
    <cellStyle name="40% - Accent1 101_Working Capital Current" xfId="11049" xr:uid="{00000000-0005-0000-0000-0000D0160000}"/>
    <cellStyle name="40% - Accent1 102" xfId="5002" xr:uid="{00000000-0005-0000-0000-0000D1160000}"/>
    <cellStyle name="40% - Accent1 102 2" xfId="5003" xr:uid="{00000000-0005-0000-0000-0000D2160000}"/>
    <cellStyle name="40% - Accent1 102 3" xfId="5004" xr:uid="{00000000-0005-0000-0000-0000D3160000}"/>
    <cellStyle name="40% - Accent1 102_Working Capital Current" xfId="11050" xr:uid="{00000000-0005-0000-0000-0000D4160000}"/>
    <cellStyle name="40% - Accent1 103" xfId="5005" xr:uid="{00000000-0005-0000-0000-0000D5160000}"/>
    <cellStyle name="40% - Accent1 104" xfId="5006" xr:uid="{00000000-0005-0000-0000-0000D6160000}"/>
    <cellStyle name="40% - Accent1 105" xfId="11051" xr:uid="{00000000-0005-0000-0000-0000D7160000}"/>
    <cellStyle name="40% - Accent1 11" xfId="5007" xr:uid="{00000000-0005-0000-0000-0000D8160000}"/>
    <cellStyle name="40% - Accent1 11 2" xfId="5008" xr:uid="{00000000-0005-0000-0000-0000D9160000}"/>
    <cellStyle name="40% - Accent1 11 2 2" xfId="5009" xr:uid="{00000000-0005-0000-0000-0000DA160000}"/>
    <cellStyle name="40% - Accent1 11 2 2 2" xfId="5010" xr:uid="{00000000-0005-0000-0000-0000DB160000}"/>
    <cellStyle name="40% - Accent1 11 2 2_Working Capital Current" xfId="11052" xr:uid="{00000000-0005-0000-0000-0000DC160000}"/>
    <cellStyle name="40% - Accent1 11 2 3" xfId="5011" xr:uid="{00000000-0005-0000-0000-0000DD160000}"/>
    <cellStyle name="40% - Accent1 11 2 4" xfId="5012" xr:uid="{00000000-0005-0000-0000-0000DE160000}"/>
    <cellStyle name="40% - Accent1 11 2_Working Capital Current" xfId="11053" xr:uid="{00000000-0005-0000-0000-0000DF160000}"/>
    <cellStyle name="40% - Accent1 11 3" xfId="5013" xr:uid="{00000000-0005-0000-0000-0000E0160000}"/>
    <cellStyle name="40% - Accent1 11 3 2" xfId="5014" xr:uid="{00000000-0005-0000-0000-0000E1160000}"/>
    <cellStyle name="40% - Accent1 11 3_Working Capital Current" xfId="11054" xr:uid="{00000000-0005-0000-0000-0000E2160000}"/>
    <cellStyle name="40% - Accent1 11 4" xfId="5015" xr:uid="{00000000-0005-0000-0000-0000E3160000}"/>
    <cellStyle name="40% - Accent1 11 5" xfId="5016" xr:uid="{00000000-0005-0000-0000-0000E4160000}"/>
    <cellStyle name="40% - Accent1 11_Not_for_upload_before_M4_correc" xfId="11055" xr:uid="{00000000-0005-0000-0000-0000E5160000}"/>
    <cellStyle name="40% - Accent1 12" xfId="5017" xr:uid="{00000000-0005-0000-0000-0000E6160000}"/>
    <cellStyle name="40% - Accent1 12 2" xfId="5018" xr:uid="{00000000-0005-0000-0000-0000E7160000}"/>
    <cellStyle name="40% - Accent1 12 2 2" xfId="5019" xr:uid="{00000000-0005-0000-0000-0000E8160000}"/>
    <cellStyle name="40% - Accent1 12 2 2 2" xfId="5020" xr:uid="{00000000-0005-0000-0000-0000E9160000}"/>
    <cellStyle name="40% - Accent1 12 2 2_Working Capital Current" xfId="11056" xr:uid="{00000000-0005-0000-0000-0000EA160000}"/>
    <cellStyle name="40% - Accent1 12 2 3" xfId="5021" xr:uid="{00000000-0005-0000-0000-0000EB160000}"/>
    <cellStyle name="40% - Accent1 12 2 4" xfId="5022" xr:uid="{00000000-0005-0000-0000-0000EC160000}"/>
    <cellStyle name="40% - Accent1 12 2_Working Capital Current" xfId="11057" xr:uid="{00000000-0005-0000-0000-0000ED160000}"/>
    <cellStyle name="40% - Accent1 12 3" xfId="5023" xr:uid="{00000000-0005-0000-0000-0000EE160000}"/>
    <cellStyle name="40% - Accent1 12 3 2" xfId="5024" xr:uid="{00000000-0005-0000-0000-0000EF160000}"/>
    <cellStyle name="40% - Accent1 12 3_Working Capital Current" xfId="11058" xr:uid="{00000000-0005-0000-0000-0000F0160000}"/>
    <cellStyle name="40% - Accent1 12 4" xfId="5025" xr:uid="{00000000-0005-0000-0000-0000F1160000}"/>
    <cellStyle name="40% - Accent1 12 5" xfId="5026" xr:uid="{00000000-0005-0000-0000-0000F2160000}"/>
    <cellStyle name="40% - Accent1 12_Not_for_upload_before_M4_correc" xfId="11059" xr:uid="{00000000-0005-0000-0000-0000F3160000}"/>
    <cellStyle name="40% - Accent1 13" xfId="5027" xr:uid="{00000000-0005-0000-0000-0000F4160000}"/>
    <cellStyle name="40% - Accent1 13 2" xfId="5028" xr:uid="{00000000-0005-0000-0000-0000F5160000}"/>
    <cellStyle name="40% - Accent1 13 2 2" xfId="5029" xr:uid="{00000000-0005-0000-0000-0000F6160000}"/>
    <cellStyle name="40% - Accent1 13 2 2 2" xfId="5030" xr:uid="{00000000-0005-0000-0000-0000F7160000}"/>
    <cellStyle name="40% - Accent1 13 2 2_Working Capital Current" xfId="11060" xr:uid="{00000000-0005-0000-0000-0000F8160000}"/>
    <cellStyle name="40% - Accent1 13 2 3" xfId="5031" xr:uid="{00000000-0005-0000-0000-0000F9160000}"/>
    <cellStyle name="40% - Accent1 13 2 4" xfId="5032" xr:uid="{00000000-0005-0000-0000-0000FA160000}"/>
    <cellStyle name="40% - Accent1 13 2_Working Capital Current" xfId="11061" xr:uid="{00000000-0005-0000-0000-0000FB160000}"/>
    <cellStyle name="40% - Accent1 13 3" xfId="5033" xr:uid="{00000000-0005-0000-0000-0000FC160000}"/>
    <cellStyle name="40% - Accent1 13 3 2" xfId="5034" xr:uid="{00000000-0005-0000-0000-0000FD160000}"/>
    <cellStyle name="40% - Accent1 13 3_Working Capital Current" xfId="11062" xr:uid="{00000000-0005-0000-0000-0000FE160000}"/>
    <cellStyle name="40% - Accent1 13 4" xfId="5035" xr:uid="{00000000-0005-0000-0000-0000FF160000}"/>
    <cellStyle name="40% - Accent1 13 5" xfId="5036" xr:uid="{00000000-0005-0000-0000-000000170000}"/>
    <cellStyle name="40% - Accent1 13_Not_for_upload_before_M4_correc" xfId="11063" xr:uid="{00000000-0005-0000-0000-000001170000}"/>
    <cellStyle name="40% - Accent1 14" xfId="5037" xr:uid="{00000000-0005-0000-0000-000002170000}"/>
    <cellStyle name="40% - Accent1 14 2" xfId="5038" xr:uid="{00000000-0005-0000-0000-000003170000}"/>
    <cellStyle name="40% - Accent1 14 2 2" xfId="5039" xr:uid="{00000000-0005-0000-0000-000004170000}"/>
    <cellStyle name="40% - Accent1 14 2 2 2" xfId="5040" xr:uid="{00000000-0005-0000-0000-000005170000}"/>
    <cellStyle name="40% - Accent1 14 2 2_Working Capital Current" xfId="11064" xr:uid="{00000000-0005-0000-0000-000006170000}"/>
    <cellStyle name="40% - Accent1 14 2 3" xfId="5041" xr:uid="{00000000-0005-0000-0000-000007170000}"/>
    <cellStyle name="40% - Accent1 14 2 4" xfId="5042" xr:uid="{00000000-0005-0000-0000-000008170000}"/>
    <cellStyle name="40% - Accent1 14 2_Working Capital Current" xfId="11065" xr:uid="{00000000-0005-0000-0000-000009170000}"/>
    <cellStyle name="40% - Accent1 14 3" xfId="5043" xr:uid="{00000000-0005-0000-0000-00000A170000}"/>
    <cellStyle name="40% - Accent1 14 3 2" xfId="5044" xr:uid="{00000000-0005-0000-0000-00000B170000}"/>
    <cellStyle name="40% - Accent1 14 3_Working Capital Current" xfId="11066" xr:uid="{00000000-0005-0000-0000-00000C170000}"/>
    <cellStyle name="40% - Accent1 14 4" xfId="5045" xr:uid="{00000000-0005-0000-0000-00000D170000}"/>
    <cellStyle name="40% - Accent1 14 5" xfId="5046" xr:uid="{00000000-0005-0000-0000-00000E170000}"/>
    <cellStyle name="40% - Accent1 14_Not_for_upload_before_M4_correc" xfId="11067" xr:uid="{00000000-0005-0000-0000-00000F170000}"/>
    <cellStyle name="40% - Accent1 15" xfId="5047" xr:uid="{00000000-0005-0000-0000-000010170000}"/>
    <cellStyle name="40% - Accent1 15 2" xfId="5048" xr:uid="{00000000-0005-0000-0000-000011170000}"/>
    <cellStyle name="40% - Accent1 15 2 2" xfId="5049" xr:uid="{00000000-0005-0000-0000-000012170000}"/>
    <cellStyle name="40% - Accent1 15 2 2 2" xfId="5050" xr:uid="{00000000-0005-0000-0000-000013170000}"/>
    <cellStyle name="40% - Accent1 15 2 2_Working Capital Current" xfId="11068" xr:uid="{00000000-0005-0000-0000-000014170000}"/>
    <cellStyle name="40% - Accent1 15 2 3" xfId="5051" xr:uid="{00000000-0005-0000-0000-000015170000}"/>
    <cellStyle name="40% - Accent1 15 2 4" xfId="5052" xr:uid="{00000000-0005-0000-0000-000016170000}"/>
    <cellStyle name="40% - Accent1 15 2_Working Capital Current" xfId="11069" xr:uid="{00000000-0005-0000-0000-000017170000}"/>
    <cellStyle name="40% - Accent1 15 3" xfId="5053" xr:uid="{00000000-0005-0000-0000-000018170000}"/>
    <cellStyle name="40% - Accent1 15 3 2" xfId="5054" xr:uid="{00000000-0005-0000-0000-000019170000}"/>
    <cellStyle name="40% - Accent1 15 3_Working Capital Current" xfId="11070" xr:uid="{00000000-0005-0000-0000-00001A170000}"/>
    <cellStyle name="40% - Accent1 15 4" xfId="5055" xr:uid="{00000000-0005-0000-0000-00001B170000}"/>
    <cellStyle name="40% - Accent1 15 5" xfId="5056" xr:uid="{00000000-0005-0000-0000-00001C170000}"/>
    <cellStyle name="40% - Accent1 15_Not_for_upload_before_M4_correc" xfId="11071" xr:uid="{00000000-0005-0000-0000-00001D170000}"/>
    <cellStyle name="40% - Accent1 16" xfId="5057" xr:uid="{00000000-0005-0000-0000-00001E170000}"/>
    <cellStyle name="40% - Accent1 16 2" xfId="5058" xr:uid="{00000000-0005-0000-0000-00001F170000}"/>
    <cellStyle name="40% - Accent1 16 2 2" xfId="5059" xr:uid="{00000000-0005-0000-0000-000020170000}"/>
    <cellStyle name="40% - Accent1 16 2 2 2" xfId="5060" xr:uid="{00000000-0005-0000-0000-000021170000}"/>
    <cellStyle name="40% - Accent1 16 2 2_Working Capital Current" xfId="11072" xr:uid="{00000000-0005-0000-0000-000022170000}"/>
    <cellStyle name="40% - Accent1 16 2 3" xfId="5061" xr:uid="{00000000-0005-0000-0000-000023170000}"/>
    <cellStyle name="40% - Accent1 16 2 4" xfId="5062" xr:uid="{00000000-0005-0000-0000-000024170000}"/>
    <cellStyle name="40% - Accent1 16 2_Working Capital Current" xfId="11073" xr:uid="{00000000-0005-0000-0000-000025170000}"/>
    <cellStyle name="40% - Accent1 16 3" xfId="5063" xr:uid="{00000000-0005-0000-0000-000026170000}"/>
    <cellStyle name="40% - Accent1 16 3 2" xfId="5064" xr:uid="{00000000-0005-0000-0000-000027170000}"/>
    <cellStyle name="40% - Accent1 16 3_Working Capital Current" xfId="11074" xr:uid="{00000000-0005-0000-0000-000028170000}"/>
    <cellStyle name="40% - Accent1 16 4" xfId="5065" xr:uid="{00000000-0005-0000-0000-000029170000}"/>
    <cellStyle name="40% - Accent1 16 5" xfId="5066" xr:uid="{00000000-0005-0000-0000-00002A170000}"/>
    <cellStyle name="40% - Accent1 16_Not_for_upload_before_M4_correc" xfId="11075" xr:uid="{00000000-0005-0000-0000-00002B170000}"/>
    <cellStyle name="40% - Accent1 17" xfId="5067" xr:uid="{00000000-0005-0000-0000-00002C170000}"/>
    <cellStyle name="40% - Accent1 17 2" xfId="5068" xr:uid="{00000000-0005-0000-0000-00002D170000}"/>
    <cellStyle name="40% - Accent1 17 2 2" xfId="5069" xr:uid="{00000000-0005-0000-0000-00002E170000}"/>
    <cellStyle name="40% - Accent1 17 2 2 2" xfId="5070" xr:uid="{00000000-0005-0000-0000-00002F170000}"/>
    <cellStyle name="40% - Accent1 17 2 2_Working Capital Current" xfId="11076" xr:uid="{00000000-0005-0000-0000-000030170000}"/>
    <cellStyle name="40% - Accent1 17 2 3" xfId="5071" xr:uid="{00000000-0005-0000-0000-000031170000}"/>
    <cellStyle name="40% - Accent1 17 2 4" xfId="5072" xr:uid="{00000000-0005-0000-0000-000032170000}"/>
    <cellStyle name="40% - Accent1 17 2_Working Capital Current" xfId="11077" xr:uid="{00000000-0005-0000-0000-000033170000}"/>
    <cellStyle name="40% - Accent1 17 3" xfId="5073" xr:uid="{00000000-0005-0000-0000-000034170000}"/>
    <cellStyle name="40% - Accent1 17 3 2" xfId="5074" xr:uid="{00000000-0005-0000-0000-000035170000}"/>
    <cellStyle name="40% - Accent1 17 3_Working Capital Current" xfId="11078" xr:uid="{00000000-0005-0000-0000-000036170000}"/>
    <cellStyle name="40% - Accent1 17 4" xfId="5075" xr:uid="{00000000-0005-0000-0000-000037170000}"/>
    <cellStyle name="40% - Accent1 17 5" xfId="5076" xr:uid="{00000000-0005-0000-0000-000038170000}"/>
    <cellStyle name="40% - Accent1 17_Not_for_upload_before_M4_correc" xfId="11079" xr:uid="{00000000-0005-0000-0000-000039170000}"/>
    <cellStyle name="40% - Accent1 18" xfId="5077" xr:uid="{00000000-0005-0000-0000-00003A170000}"/>
    <cellStyle name="40% - Accent1 18 2" xfId="5078" xr:uid="{00000000-0005-0000-0000-00003B170000}"/>
    <cellStyle name="40% - Accent1 18 2 2" xfId="5079" xr:uid="{00000000-0005-0000-0000-00003C170000}"/>
    <cellStyle name="40% - Accent1 18 2 2 2" xfId="5080" xr:uid="{00000000-0005-0000-0000-00003D170000}"/>
    <cellStyle name="40% - Accent1 18 2 2_Working Capital Current" xfId="11080" xr:uid="{00000000-0005-0000-0000-00003E170000}"/>
    <cellStyle name="40% - Accent1 18 2 3" xfId="5081" xr:uid="{00000000-0005-0000-0000-00003F170000}"/>
    <cellStyle name="40% - Accent1 18 2 4" xfId="5082" xr:uid="{00000000-0005-0000-0000-000040170000}"/>
    <cellStyle name="40% - Accent1 18 2_Working Capital Current" xfId="11081" xr:uid="{00000000-0005-0000-0000-000041170000}"/>
    <cellStyle name="40% - Accent1 18 3" xfId="5083" xr:uid="{00000000-0005-0000-0000-000042170000}"/>
    <cellStyle name="40% - Accent1 18 3 2" xfId="5084" xr:uid="{00000000-0005-0000-0000-000043170000}"/>
    <cellStyle name="40% - Accent1 18 3_Working Capital Current" xfId="11082" xr:uid="{00000000-0005-0000-0000-000044170000}"/>
    <cellStyle name="40% - Accent1 18 4" xfId="5085" xr:uid="{00000000-0005-0000-0000-000045170000}"/>
    <cellStyle name="40% - Accent1 18 5" xfId="5086" xr:uid="{00000000-0005-0000-0000-000046170000}"/>
    <cellStyle name="40% - Accent1 18_Not_for_upload_before_M4_correc" xfId="11083" xr:uid="{00000000-0005-0000-0000-000047170000}"/>
    <cellStyle name="40% - Accent1 19" xfId="5087" xr:uid="{00000000-0005-0000-0000-000048170000}"/>
    <cellStyle name="40% - Accent1 19 2" xfId="5088" xr:uid="{00000000-0005-0000-0000-000049170000}"/>
    <cellStyle name="40% - Accent1 19 2 2" xfId="5089" xr:uid="{00000000-0005-0000-0000-00004A170000}"/>
    <cellStyle name="40% - Accent1 19 2 2 2" xfId="5090" xr:uid="{00000000-0005-0000-0000-00004B170000}"/>
    <cellStyle name="40% - Accent1 19 2 2_Working Capital Current" xfId="11084" xr:uid="{00000000-0005-0000-0000-00004C170000}"/>
    <cellStyle name="40% - Accent1 19 2 3" xfId="5091" xr:uid="{00000000-0005-0000-0000-00004D170000}"/>
    <cellStyle name="40% - Accent1 19 2 4" xfId="5092" xr:uid="{00000000-0005-0000-0000-00004E170000}"/>
    <cellStyle name="40% - Accent1 19 2_Working Capital Current" xfId="11085" xr:uid="{00000000-0005-0000-0000-00004F170000}"/>
    <cellStyle name="40% - Accent1 19 3" xfId="5093" xr:uid="{00000000-0005-0000-0000-000050170000}"/>
    <cellStyle name="40% - Accent1 19 3 2" xfId="5094" xr:uid="{00000000-0005-0000-0000-000051170000}"/>
    <cellStyle name="40% - Accent1 19 3_Working Capital Current" xfId="11086" xr:uid="{00000000-0005-0000-0000-000052170000}"/>
    <cellStyle name="40% - Accent1 19 4" xfId="5095" xr:uid="{00000000-0005-0000-0000-000053170000}"/>
    <cellStyle name="40% - Accent1 19 5" xfId="5096" xr:uid="{00000000-0005-0000-0000-000054170000}"/>
    <cellStyle name="40% - Accent1 19_Not_for_upload_before_M4_correc" xfId="11087" xr:uid="{00000000-0005-0000-0000-000055170000}"/>
    <cellStyle name="40% - Accent1 2" xfId="76" xr:uid="{00000000-0005-0000-0000-00002C000000}"/>
    <cellStyle name="40% - Accent1 2 10" xfId="5097" xr:uid="{00000000-0005-0000-0000-000056170000}"/>
    <cellStyle name="40% - Accent1 2 2" xfId="77" xr:uid="{00000000-0005-0000-0000-00002D000000}"/>
    <cellStyle name="40% - Accent1 2 2 2" xfId="5099" xr:uid="{00000000-0005-0000-0000-000058170000}"/>
    <cellStyle name="40% - Accent1 2 2 2 2" xfId="5100" xr:uid="{00000000-0005-0000-0000-000059170000}"/>
    <cellStyle name="40% - Accent1 2 2 2 2 2" xfId="5101" xr:uid="{00000000-0005-0000-0000-00005A170000}"/>
    <cellStyle name="40% - Accent1 2 2 2 2_Working Capital Current" xfId="11088" xr:uid="{00000000-0005-0000-0000-00005B170000}"/>
    <cellStyle name="40% - Accent1 2 2 2 3" xfId="5102" xr:uid="{00000000-0005-0000-0000-00005C170000}"/>
    <cellStyle name="40% - Accent1 2 2 2 4" xfId="5103" xr:uid="{00000000-0005-0000-0000-00005D170000}"/>
    <cellStyle name="40% - Accent1 2 2 2_Working Capital Current" xfId="11089" xr:uid="{00000000-0005-0000-0000-00005E170000}"/>
    <cellStyle name="40% - Accent1 2 2 3" xfId="5104" xr:uid="{00000000-0005-0000-0000-00005F170000}"/>
    <cellStyle name="40% - Accent1 2 2 3 2" xfId="5105" xr:uid="{00000000-0005-0000-0000-000060170000}"/>
    <cellStyle name="40% - Accent1 2 2 3_Working Capital Current" xfId="11090" xr:uid="{00000000-0005-0000-0000-000061170000}"/>
    <cellStyle name="40% - Accent1 2 2 4" xfId="5106" xr:uid="{00000000-0005-0000-0000-000062170000}"/>
    <cellStyle name="40% - Accent1 2 2 5" xfId="5107" xr:uid="{00000000-0005-0000-0000-000063170000}"/>
    <cellStyle name="40% - Accent1 2 2 6" xfId="5098" xr:uid="{00000000-0005-0000-0000-000057170000}"/>
    <cellStyle name="40% - Accent1 2 2_Not_for_upload_before_M4_correc" xfId="11091" xr:uid="{00000000-0005-0000-0000-000064170000}"/>
    <cellStyle name="40% - Accent1 2 3" xfId="5108" xr:uid="{00000000-0005-0000-0000-000065170000}"/>
    <cellStyle name="40% - Accent1 2 3 2" xfId="5109" xr:uid="{00000000-0005-0000-0000-000066170000}"/>
    <cellStyle name="40% - Accent1 2 3 2 2" xfId="5110" xr:uid="{00000000-0005-0000-0000-000067170000}"/>
    <cellStyle name="40% - Accent1 2 3 2 2 2" xfId="5111" xr:uid="{00000000-0005-0000-0000-000068170000}"/>
    <cellStyle name="40% - Accent1 2 3 2 2_Working Capital Current" xfId="11092" xr:uid="{00000000-0005-0000-0000-000069170000}"/>
    <cellStyle name="40% - Accent1 2 3 2 3" xfId="5112" xr:uid="{00000000-0005-0000-0000-00006A170000}"/>
    <cellStyle name="40% - Accent1 2 3 2 4" xfId="5113" xr:uid="{00000000-0005-0000-0000-00006B170000}"/>
    <cellStyle name="40% - Accent1 2 3 2_Working Capital Current" xfId="11093" xr:uid="{00000000-0005-0000-0000-00006C170000}"/>
    <cellStyle name="40% - Accent1 2 3 3" xfId="5114" xr:uid="{00000000-0005-0000-0000-00006D170000}"/>
    <cellStyle name="40% - Accent1 2 3 3 2" xfId="5115" xr:uid="{00000000-0005-0000-0000-00006E170000}"/>
    <cellStyle name="40% - Accent1 2 3 3_Working Capital Current" xfId="11094" xr:uid="{00000000-0005-0000-0000-00006F170000}"/>
    <cellStyle name="40% - Accent1 2 3 4" xfId="5116" xr:uid="{00000000-0005-0000-0000-000070170000}"/>
    <cellStyle name="40% - Accent1 2 3 5" xfId="5117" xr:uid="{00000000-0005-0000-0000-000071170000}"/>
    <cellStyle name="40% - Accent1 2 3_Not_for_upload_before_M4_correc" xfId="11095" xr:uid="{00000000-0005-0000-0000-000072170000}"/>
    <cellStyle name="40% - Accent1 2 4" xfId="5118" xr:uid="{00000000-0005-0000-0000-000073170000}"/>
    <cellStyle name="40% - Accent1 2 4 2" xfId="5119" xr:uid="{00000000-0005-0000-0000-000074170000}"/>
    <cellStyle name="40% - Accent1 2 4 2 2" xfId="5120" xr:uid="{00000000-0005-0000-0000-000075170000}"/>
    <cellStyle name="40% - Accent1 2 4 2 2 2" xfId="5121" xr:uid="{00000000-0005-0000-0000-000076170000}"/>
    <cellStyle name="40% - Accent1 2 4 2 2_Working Capital Current" xfId="11096" xr:uid="{00000000-0005-0000-0000-000077170000}"/>
    <cellStyle name="40% - Accent1 2 4 2 3" xfId="5122" xr:uid="{00000000-0005-0000-0000-000078170000}"/>
    <cellStyle name="40% - Accent1 2 4 2 4" xfId="5123" xr:uid="{00000000-0005-0000-0000-000079170000}"/>
    <cellStyle name="40% - Accent1 2 4 2_Working Capital Current" xfId="11097" xr:uid="{00000000-0005-0000-0000-00007A170000}"/>
    <cellStyle name="40% - Accent1 2 4 3" xfId="5124" xr:uid="{00000000-0005-0000-0000-00007B170000}"/>
    <cellStyle name="40% - Accent1 2 4 3 2" xfId="5125" xr:uid="{00000000-0005-0000-0000-00007C170000}"/>
    <cellStyle name="40% - Accent1 2 4 3_Working Capital Current" xfId="11098" xr:uid="{00000000-0005-0000-0000-00007D170000}"/>
    <cellStyle name="40% - Accent1 2 4 4" xfId="5126" xr:uid="{00000000-0005-0000-0000-00007E170000}"/>
    <cellStyle name="40% - Accent1 2 4 5" xfId="5127" xr:uid="{00000000-0005-0000-0000-00007F170000}"/>
    <cellStyle name="40% - Accent1 2 4_Not_for_upload_before_M4_correc" xfId="11099" xr:uid="{00000000-0005-0000-0000-000080170000}"/>
    <cellStyle name="40% - Accent1 2 5" xfId="5128" xr:uid="{00000000-0005-0000-0000-000081170000}"/>
    <cellStyle name="40% - Accent1 2 5 2" xfId="5129" xr:uid="{00000000-0005-0000-0000-000082170000}"/>
    <cellStyle name="40% - Accent1 2 5 2 2" xfId="5130" xr:uid="{00000000-0005-0000-0000-000083170000}"/>
    <cellStyle name="40% - Accent1 2 5 2_Working Capital Current" xfId="11100" xr:uid="{00000000-0005-0000-0000-000084170000}"/>
    <cellStyle name="40% - Accent1 2 5 3" xfId="5131" xr:uid="{00000000-0005-0000-0000-000085170000}"/>
    <cellStyle name="40% - Accent1 2 5_Working Capital Current" xfId="11101" xr:uid="{00000000-0005-0000-0000-000086170000}"/>
    <cellStyle name="40% - Accent1 2 6" xfId="5132" xr:uid="{00000000-0005-0000-0000-000087170000}"/>
    <cellStyle name="40% - Accent1 2 6 2" xfId="5133" xr:uid="{00000000-0005-0000-0000-000088170000}"/>
    <cellStyle name="40% - Accent1 2 6_Working Capital Current" xfId="11102" xr:uid="{00000000-0005-0000-0000-000089170000}"/>
    <cellStyle name="40% - Accent1 2 7" xfId="5134" xr:uid="{00000000-0005-0000-0000-00008A170000}"/>
    <cellStyle name="40% - Accent1 2 7 2" xfId="5135" xr:uid="{00000000-0005-0000-0000-00008B170000}"/>
    <cellStyle name="40% - Accent1 2 7_Working Capital Current" xfId="11103" xr:uid="{00000000-0005-0000-0000-00008C170000}"/>
    <cellStyle name="40% - Accent1 2 8" xfId="5136" xr:uid="{00000000-0005-0000-0000-00008D170000}"/>
    <cellStyle name="40% - Accent1 2 9" xfId="5137" xr:uid="{00000000-0005-0000-0000-00008E170000}"/>
    <cellStyle name="40% - Accent1 2_Not_for_upload_before_M4_correc" xfId="11104" xr:uid="{00000000-0005-0000-0000-00008F170000}"/>
    <cellStyle name="40% - Accent1 20" xfId="5138" xr:uid="{00000000-0005-0000-0000-000090170000}"/>
    <cellStyle name="40% - Accent1 20 2" xfId="5139" xr:uid="{00000000-0005-0000-0000-000091170000}"/>
    <cellStyle name="40% - Accent1 20 2 2" xfId="5140" xr:uid="{00000000-0005-0000-0000-000092170000}"/>
    <cellStyle name="40% - Accent1 20 2 2 2" xfId="5141" xr:uid="{00000000-0005-0000-0000-000093170000}"/>
    <cellStyle name="40% - Accent1 20 2 2_Working Capital Current" xfId="11105" xr:uid="{00000000-0005-0000-0000-000094170000}"/>
    <cellStyle name="40% - Accent1 20 2 3" xfId="5142" xr:uid="{00000000-0005-0000-0000-000095170000}"/>
    <cellStyle name="40% - Accent1 20 2 4" xfId="5143" xr:uid="{00000000-0005-0000-0000-000096170000}"/>
    <cellStyle name="40% - Accent1 20 2_Working Capital Current" xfId="11106" xr:uid="{00000000-0005-0000-0000-000097170000}"/>
    <cellStyle name="40% - Accent1 20 3" xfId="5144" xr:uid="{00000000-0005-0000-0000-000098170000}"/>
    <cellStyle name="40% - Accent1 20 3 2" xfId="5145" xr:uid="{00000000-0005-0000-0000-000099170000}"/>
    <cellStyle name="40% - Accent1 20 3_Working Capital Current" xfId="11107" xr:uid="{00000000-0005-0000-0000-00009A170000}"/>
    <cellStyle name="40% - Accent1 20 4" xfId="5146" xr:uid="{00000000-0005-0000-0000-00009B170000}"/>
    <cellStyle name="40% - Accent1 20 5" xfId="5147" xr:uid="{00000000-0005-0000-0000-00009C170000}"/>
    <cellStyle name="40% - Accent1 20_Not_for_upload_before_M4_correc" xfId="11108" xr:uid="{00000000-0005-0000-0000-00009D170000}"/>
    <cellStyle name="40% - Accent1 21" xfId="5148" xr:uid="{00000000-0005-0000-0000-00009E170000}"/>
    <cellStyle name="40% - Accent1 21 2" xfId="5149" xr:uid="{00000000-0005-0000-0000-00009F170000}"/>
    <cellStyle name="40% - Accent1 21 2 2" xfId="5150" xr:uid="{00000000-0005-0000-0000-0000A0170000}"/>
    <cellStyle name="40% - Accent1 21 2 2 2" xfId="5151" xr:uid="{00000000-0005-0000-0000-0000A1170000}"/>
    <cellStyle name="40% - Accent1 21 2 2_Working Capital Current" xfId="11109" xr:uid="{00000000-0005-0000-0000-0000A2170000}"/>
    <cellStyle name="40% - Accent1 21 2 3" xfId="5152" xr:uid="{00000000-0005-0000-0000-0000A3170000}"/>
    <cellStyle name="40% - Accent1 21 2 4" xfId="5153" xr:uid="{00000000-0005-0000-0000-0000A4170000}"/>
    <cellStyle name="40% - Accent1 21 2_Working Capital Current" xfId="11110" xr:uid="{00000000-0005-0000-0000-0000A5170000}"/>
    <cellStyle name="40% - Accent1 21 3" xfId="5154" xr:uid="{00000000-0005-0000-0000-0000A6170000}"/>
    <cellStyle name="40% - Accent1 21 3 2" xfId="5155" xr:uid="{00000000-0005-0000-0000-0000A7170000}"/>
    <cellStyle name="40% - Accent1 21 3_Working Capital Current" xfId="11111" xr:uid="{00000000-0005-0000-0000-0000A8170000}"/>
    <cellStyle name="40% - Accent1 21 4" xfId="5156" xr:uid="{00000000-0005-0000-0000-0000A9170000}"/>
    <cellStyle name="40% - Accent1 21 5" xfId="5157" xr:uid="{00000000-0005-0000-0000-0000AA170000}"/>
    <cellStyle name="40% - Accent1 21_Not_for_upload_before_M4_correc" xfId="11112" xr:uid="{00000000-0005-0000-0000-0000AB170000}"/>
    <cellStyle name="40% - Accent1 22" xfId="5158" xr:uid="{00000000-0005-0000-0000-0000AC170000}"/>
    <cellStyle name="40% - Accent1 22 2" xfId="5159" xr:uid="{00000000-0005-0000-0000-0000AD170000}"/>
    <cellStyle name="40% - Accent1 22 2 2" xfId="5160" xr:uid="{00000000-0005-0000-0000-0000AE170000}"/>
    <cellStyle name="40% - Accent1 22 2 2 2" xfId="5161" xr:uid="{00000000-0005-0000-0000-0000AF170000}"/>
    <cellStyle name="40% - Accent1 22 2 2_Working Capital Current" xfId="11113" xr:uid="{00000000-0005-0000-0000-0000B0170000}"/>
    <cellStyle name="40% - Accent1 22 2 3" xfId="5162" xr:uid="{00000000-0005-0000-0000-0000B1170000}"/>
    <cellStyle name="40% - Accent1 22 2 4" xfId="5163" xr:uid="{00000000-0005-0000-0000-0000B2170000}"/>
    <cellStyle name="40% - Accent1 22 2_Working Capital Current" xfId="11114" xr:uid="{00000000-0005-0000-0000-0000B3170000}"/>
    <cellStyle name="40% - Accent1 22 3" xfId="5164" xr:uid="{00000000-0005-0000-0000-0000B4170000}"/>
    <cellStyle name="40% - Accent1 22 3 2" xfId="5165" xr:uid="{00000000-0005-0000-0000-0000B5170000}"/>
    <cellStyle name="40% - Accent1 22 3_Working Capital Current" xfId="11115" xr:uid="{00000000-0005-0000-0000-0000B6170000}"/>
    <cellStyle name="40% - Accent1 22 4" xfId="5166" xr:uid="{00000000-0005-0000-0000-0000B7170000}"/>
    <cellStyle name="40% - Accent1 22 5" xfId="5167" xr:uid="{00000000-0005-0000-0000-0000B8170000}"/>
    <cellStyle name="40% - Accent1 22_Not_for_upload_before_M4_correc" xfId="11116" xr:uid="{00000000-0005-0000-0000-0000B9170000}"/>
    <cellStyle name="40% - Accent1 23" xfId="5168" xr:uid="{00000000-0005-0000-0000-0000BA170000}"/>
    <cellStyle name="40% - Accent1 23 2" xfId="5169" xr:uid="{00000000-0005-0000-0000-0000BB170000}"/>
    <cellStyle name="40% - Accent1 23 2 2" xfId="5170" xr:uid="{00000000-0005-0000-0000-0000BC170000}"/>
    <cellStyle name="40% - Accent1 23 2 2 2" xfId="5171" xr:uid="{00000000-0005-0000-0000-0000BD170000}"/>
    <cellStyle name="40% - Accent1 23 2 2_Working Capital Current" xfId="11117" xr:uid="{00000000-0005-0000-0000-0000BE170000}"/>
    <cellStyle name="40% - Accent1 23 2 3" xfId="5172" xr:uid="{00000000-0005-0000-0000-0000BF170000}"/>
    <cellStyle name="40% - Accent1 23 2 4" xfId="5173" xr:uid="{00000000-0005-0000-0000-0000C0170000}"/>
    <cellStyle name="40% - Accent1 23 2_Working Capital Current" xfId="11118" xr:uid="{00000000-0005-0000-0000-0000C1170000}"/>
    <cellStyle name="40% - Accent1 23 3" xfId="5174" xr:uid="{00000000-0005-0000-0000-0000C2170000}"/>
    <cellStyle name="40% - Accent1 23 3 2" xfId="5175" xr:uid="{00000000-0005-0000-0000-0000C3170000}"/>
    <cellStyle name="40% - Accent1 23 3_Working Capital Current" xfId="11119" xr:uid="{00000000-0005-0000-0000-0000C4170000}"/>
    <cellStyle name="40% - Accent1 23 4" xfId="5176" xr:uid="{00000000-0005-0000-0000-0000C5170000}"/>
    <cellStyle name="40% - Accent1 23 5" xfId="5177" xr:uid="{00000000-0005-0000-0000-0000C6170000}"/>
    <cellStyle name="40% - Accent1 23_Not_for_upload_before_M4_correc" xfId="11120" xr:uid="{00000000-0005-0000-0000-0000C7170000}"/>
    <cellStyle name="40% - Accent1 24" xfId="5178" xr:uid="{00000000-0005-0000-0000-0000C8170000}"/>
    <cellStyle name="40% - Accent1 24 2" xfId="5179" xr:uid="{00000000-0005-0000-0000-0000C9170000}"/>
    <cellStyle name="40% - Accent1 24 2 2" xfId="5180" xr:uid="{00000000-0005-0000-0000-0000CA170000}"/>
    <cellStyle name="40% - Accent1 24 2 2 2" xfId="5181" xr:uid="{00000000-0005-0000-0000-0000CB170000}"/>
    <cellStyle name="40% - Accent1 24 2 2_Working Capital Current" xfId="11121" xr:uid="{00000000-0005-0000-0000-0000CC170000}"/>
    <cellStyle name="40% - Accent1 24 2 3" xfId="5182" xr:uid="{00000000-0005-0000-0000-0000CD170000}"/>
    <cellStyle name="40% - Accent1 24 2 4" xfId="5183" xr:uid="{00000000-0005-0000-0000-0000CE170000}"/>
    <cellStyle name="40% - Accent1 24 2_Working Capital Current" xfId="11122" xr:uid="{00000000-0005-0000-0000-0000CF170000}"/>
    <cellStyle name="40% - Accent1 24 3" xfId="5184" xr:uid="{00000000-0005-0000-0000-0000D0170000}"/>
    <cellStyle name="40% - Accent1 24 3 2" xfId="5185" xr:uid="{00000000-0005-0000-0000-0000D1170000}"/>
    <cellStyle name="40% - Accent1 24 3_Working Capital Current" xfId="11123" xr:uid="{00000000-0005-0000-0000-0000D2170000}"/>
    <cellStyle name="40% - Accent1 24 4" xfId="5186" xr:uid="{00000000-0005-0000-0000-0000D3170000}"/>
    <cellStyle name="40% - Accent1 24 5" xfId="5187" xr:uid="{00000000-0005-0000-0000-0000D4170000}"/>
    <cellStyle name="40% - Accent1 24_Not_for_upload_before_M4_correc" xfId="11124" xr:uid="{00000000-0005-0000-0000-0000D5170000}"/>
    <cellStyle name="40% - Accent1 25" xfId="5188" xr:uid="{00000000-0005-0000-0000-0000D6170000}"/>
    <cellStyle name="40% - Accent1 25 2" xfId="5189" xr:uid="{00000000-0005-0000-0000-0000D7170000}"/>
    <cellStyle name="40% - Accent1 25 2 2" xfId="5190" xr:uid="{00000000-0005-0000-0000-0000D8170000}"/>
    <cellStyle name="40% - Accent1 25 2 2 2" xfId="5191" xr:uid="{00000000-0005-0000-0000-0000D9170000}"/>
    <cellStyle name="40% - Accent1 25 2 2_Working Capital Current" xfId="11125" xr:uid="{00000000-0005-0000-0000-0000DA170000}"/>
    <cellStyle name="40% - Accent1 25 2 3" xfId="5192" xr:uid="{00000000-0005-0000-0000-0000DB170000}"/>
    <cellStyle name="40% - Accent1 25 2 4" xfId="5193" xr:uid="{00000000-0005-0000-0000-0000DC170000}"/>
    <cellStyle name="40% - Accent1 25 2_Working Capital Current" xfId="11126" xr:uid="{00000000-0005-0000-0000-0000DD170000}"/>
    <cellStyle name="40% - Accent1 25 3" xfId="5194" xr:uid="{00000000-0005-0000-0000-0000DE170000}"/>
    <cellStyle name="40% - Accent1 25 3 2" xfId="5195" xr:uid="{00000000-0005-0000-0000-0000DF170000}"/>
    <cellStyle name="40% - Accent1 25 3_Working Capital Current" xfId="11127" xr:uid="{00000000-0005-0000-0000-0000E0170000}"/>
    <cellStyle name="40% - Accent1 25 4" xfId="5196" xr:uid="{00000000-0005-0000-0000-0000E1170000}"/>
    <cellStyle name="40% - Accent1 25 5" xfId="5197" xr:uid="{00000000-0005-0000-0000-0000E2170000}"/>
    <cellStyle name="40% - Accent1 25_Not_for_upload_before_M4_correc" xfId="11128" xr:uid="{00000000-0005-0000-0000-0000E3170000}"/>
    <cellStyle name="40% - Accent1 26" xfId="5198" xr:uid="{00000000-0005-0000-0000-0000E4170000}"/>
    <cellStyle name="40% - Accent1 26 2" xfId="5199" xr:uid="{00000000-0005-0000-0000-0000E5170000}"/>
    <cellStyle name="40% - Accent1 26 2 2" xfId="5200" xr:uid="{00000000-0005-0000-0000-0000E6170000}"/>
    <cellStyle name="40% - Accent1 26 2 3" xfId="5201" xr:uid="{00000000-0005-0000-0000-0000E7170000}"/>
    <cellStyle name="40% - Accent1 26 2_Working Capital Current" xfId="11129" xr:uid="{00000000-0005-0000-0000-0000E8170000}"/>
    <cellStyle name="40% - Accent1 26 3" xfId="5202" xr:uid="{00000000-0005-0000-0000-0000E9170000}"/>
    <cellStyle name="40% - Accent1 26 3 2" xfId="5203" xr:uid="{00000000-0005-0000-0000-0000EA170000}"/>
    <cellStyle name="40% - Accent1 26 3_Working Capital Current" xfId="11130" xr:uid="{00000000-0005-0000-0000-0000EB170000}"/>
    <cellStyle name="40% - Accent1 26 4" xfId="5204" xr:uid="{00000000-0005-0000-0000-0000EC170000}"/>
    <cellStyle name="40% - Accent1 26 5" xfId="5205" xr:uid="{00000000-0005-0000-0000-0000ED170000}"/>
    <cellStyle name="40% - Accent1 26_Not_for_upload_before_M4_correc" xfId="11131" xr:uid="{00000000-0005-0000-0000-0000EE170000}"/>
    <cellStyle name="40% - Accent1 27" xfId="5206" xr:uid="{00000000-0005-0000-0000-0000EF170000}"/>
    <cellStyle name="40% - Accent1 27 2" xfId="5207" xr:uid="{00000000-0005-0000-0000-0000F0170000}"/>
    <cellStyle name="40% - Accent1 27 2 2" xfId="5208" xr:uid="{00000000-0005-0000-0000-0000F1170000}"/>
    <cellStyle name="40% - Accent1 27 2 3" xfId="5209" xr:uid="{00000000-0005-0000-0000-0000F2170000}"/>
    <cellStyle name="40% - Accent1 27 2_Working Capital Current" xfId="11132" xr:uid="{00000000-0005-0000-0000-0000F3170000}"/>
    <cellStyle name="40% - Accent1 27 3" xfId="5210" xr:uid="{00000000-0005-0000-0000-0000F4170000}"/>
    <cellStyle name="40% - Accent1 27 3 2" xfId="5211" xr:uid="{00000000-0005-0000-0000-0000F5170000}"/>
    <cellStyle name="40% - Accent1 27 3_Working Capital Current" xfId="11133" xr:uid="{00000000-0005-0000-0000-0000F6170000}"/>
    <cellStyle name="40% - Accent1 27 4" xfId="5212" xr:uid="{00000000-0005-0000-0000-0000F7170000}"/>
    <cellStyle name="40% - Accent1 27 5" xfId="5213" xr:uid="{00000000-0005-0000-0000-0000F8170000}"/>
    <cellStyle name="40% - Accent1 27_Not_for_upload_before_M4_correc" xfId="11134" xr:uid="{00000000-0005-0000-0000-0000F9170000}"/>
    <cellStyle name="40% - Accent1 28" xfId="5214" xr:uid="{00000000-0005-0000-0000-0000FA170000}"/>
    <cellStyle name="40% - Accent1 28 2" xfId="5215" xr:uid="{00000000-0005-0000-0000-0000FB170000}"/>
    <cellStyle name="40% - Accent1 28 2 2" xfId="5216" xr:uid="{00000000-0005-0000-0000-0000FC170000}"/>
    <cellStyle name="40% - Accent1 28 2 3" xfId="5217" xr:uid="{00000000-0005-0000-0000-0000FD170000}"/>
    <cellStyle name="40% - Accent1 28 2_Working Capital Current" xfId="11135" xr:uid="{00000000-0005-0000-0000-0000FE170000}"/>
    <cellStyle name="40% - Accent1 28 3" xfId="5218" xr:uid="{00000000-0005-0000-0000-0000FF170000}"/>
    <cellStyle name="40% - Accent1 28 3 2" xfId="5219" xr:uid="{00000000-0005-0000-0000-000000180000}"/>
    <cellStyle name="40% - Accent1 28 3_Working Capital Current" xfId="11136" xr:uid="{00000000-0005-0000-0000-000001180000}"/>
    <cellStyle name="40% - Accent1 28 4" xfId="5220" xr:uid="{00000000-0005-0000-0000-000002180000}"/>
    <cellStyle name="40% - Accent1 28 5" xfId="5221" xr:uid="{00000000-0005-0000-0000-000003180000}"/>
    <cellStyle name="40% - Accent1 28_Not_for_upload_before_M4_correc" xfId="11137" xr:uid="{00000000-0005-0000-0000-000004180000}"/>
    <cellStyle name="40% - Accent1 29" xfId="5222" xr:uid="{00000000-0005-0000-0000-000005180000}"/>
    <cellStyle name="40% - Accent1 29 2" xfId="5223" xr:uid="{00000000-0005-0000-0000-000006180000}"/>
    <cellStyle name="40% - Accent1 29 2 2" xfId="5224" xr:uid="{00000000-0005-0000-0000-000007180000}"/>
    <cellStyle name="40% - Accent1 29 2_Working Capital Current" xfId="11138" xr:uid="{00000000-0005-0000-0000-000008180000}"/>
    <cellStyle name="40% - Accent1 29 3" xfId="5225" xr:uid="{00000000-0005-0000-0000-000009180000}"/>
    <cellStyle name="40% - Accent1 29 4" xfId="5226" xr:uid="{00000000-0005-0000-0000-00000A180000}"/>
    <cellStyle name="40% - Accent1 29_Not_for_upload_before_M4_correc" xfId="11139" xr:uid="{00000000-0005-0000-0000-00000B180000}"/>
    <cellStyle name="40% - Accent1 3" xfId="78" xr:uid="{00000000-0005-0000-0000-00002E000000}"/>
    <cellStyle name="40% - Accent1 3 2" xfId="5228" xr:uid="{00000000-0005-0000-0000-00000D180000}"/>
    <cellStyle name="40% - Accent1 3 2 2" xfId="5229" xr:uid="{00000000-0005-0000-0000-00000E180000}"/>
    <cellStyle name="40% - Accent1 3 2 2 2" xfId="5230" xr:uid="{00000000-0005-0000-0000-00000F180000}"/>
    <cellStyle name="40% - Accent1 3 2 2 2 2" xfId="5231" xr:uid="{00000000-0005-0000-0000-000010180000}"/>
    <cellStyle name="40% - Accent1 3 2 2 2_Working Capital Current" xfId="11140" xr:uid="{00000000-0005-0000-0000-000011180000}"/>
    <cellStyle name="40% - Accent1 3 2 2 3" xfId="5232" xr:uid="{00000000-0005-0000-0000-000012180000}"/>
    <cellStyle name="40% - Accent1 3 2 2 4" xfId="5233" xr:uid="{00000000-0005-0000-0000-000013180000}"/>
    <cellStyle name="40% - Accent1 3 2 2_Working Capital Current" xfId="11141" xr:uid="{00000000-0005-0000-0000-000014180000}"/>
    <cellStyle name="40% - Accent1 3 2 3" xfId="5234" xr:uid="{00000000-0005-0000-0000-000015180000}"/>
    <cellStyle name="40% - Accent1 3 2 3 2" xfId="5235" xr:uid="{00000000-0005-0000-0000-000016180000}"/>
    <cellStyle name="40% - Accent1 3 2 3_Working Capital Current" xfId="11142" xr:uid="{00000000-0005-0000-0000-000017180000}"/>
    <cellStyle name="40% - Accent1 3 2 4" xfId="5236" xr:uid="{00000000-0005-0000-0000-000018180000}"/>
    <cellStyle name="40% - Accent1 3 2 5" xfId="5237" xr:uid="{00000000-0005-0000-0000-000019180000}"/>
    <cellStyle name="40% - Accent1 3 2_Not_for_upload_before_M4_correc" xfId="11143" xr:uid="{00000000-0005-0000-0000-00001A180000}"/>
    <cellStyle name="40% - Accent1 3 3" xfId="5238" xr:uid="{00000000-0005-0000-0000-00001B180000}"/>
    <cellStyle name="40% - Accent1 3 3 2" xfId="5239" xr:uid="{00000000-0005-0000-0000-00001C180000}"/>
    <cellStyle name="40% - Accent1 3 3 2 2" xfId="5240" xr:uid="{00000000-0005-0000-0000-00001D180000}"/>
    <cellStyle name="40% - Accent1 3 3 2 2 2" xfId="5241" xr:uid="{00000000-0005-0000-0000-00001E180000}"/>
    <cellStyle name="40% - Accent1 3 3 2 2_Working Capital Current" xfId="11144" xr:uid="{00000000-0005-0000-0000-00001F180000}"/>
    <cellStyle name="40% - Accent1 3 3 2 3" xfId="5242" xr:uid="{00000000-0005-0000-0000-000020180000}"/>
    <cellStyle name="40% - Accent1 3 3 2 4" xfId="5243" xr:uid="{00000000-0005-0000-0000-000021180000}"/>
    <cellStyle name="40% - Accent1 3 3 2_Working Capital Current" xfId="11145" xr:uid="{00000000-0005-0000-0000-000022180000}"/>
    <cellStyle name="40% - Accent1 3 3 3" xfId="5244" xr:uid="{00000000-0005-0000-0000-000023180000}"/>
    <cellStyle name="40% - Accent1 3 3 3 2" xfId="5245" xr:uid="{00000000-0005-0000-0000-000024180000}"/>
    <cellStyle name="40% - Accent1 3 3 3_Working Capital Current" xfId="11146" xr:uid="{00000000-0005-0000-0000-000025180000}"/>
    <cellStyle name="40% - Accent1 3 3 4" xfId="5246" xr:uid="{00000000-0005-0000-0000-000026180000}"/>
    <cellStyle name="40% - Accent1 3 3 5" xfId="5247" xr:uid="{00000000-0005-0000-0000-000027180000}"/>
    <cellStyle name="40% - Accent1 3 3_Not_for_upload_before_M4_correc" xfId="11147" xr:uid="{00000000-0005-0000-0000-000028180000}"/>
    <cellStyle name="40% - Accent1 3 4" xfId="5248" xr:uid="{00000000-0005-0000-0000-000029180000}"/>
    <cellStyle name="40% - Accent1 3 4 2" xfId="5249" xr:uid="{00000000-0005-0000-0000-00002A180000}"/>
    <cellStyle name="40% - Accent1 3 4 2 2" xfId="5250" xr:uid="{00000000-0005-0000-0000-00002B180000}"/>
    <cellStyle name="40% - Accent1 3 4 2 2 2" xfId="5251" xr:uid="{00000000-0005-0000-0000-00002C180000}"/>
    <cellStyle name="40% - Accent1 3 4 2 2_Working Capital Current" xfId="11148" xr:uid="{00000000-0005-0000-0000-00002D180000}"/>
    <cellStyle name="40% - Accent1 3 4 2 3" xfId="5252" xr:uid="{00000000-0005-0000-0000-00002E180000}"/>
    <cellStyle name="40% - Accent1 3 4 2 4" xfId="5253" xr:uid="{00000000-0005-0000-0000-00002F180000}"/>
    <cellStyle name="40% - Accent1 3 4 2_Working Capital Current" xfId="11149" xr:uid="{00000000-0005-0000-0000-000030180000}"/>
    <cellStyle name="40% - Accent1 3 4 3" xfId="5254" xr:uid="{00000000-0005-0000-0000-000031180000}"/>
    <cellStyle name="40% - Accent1 3 4 3 2" xfId="5255" xr:uid="{00000000-0005-0000-0000-000032180000}"/>
    <cellStyle name="40% - Accent1 3 4 3_Working Capital Current" xfId="11150" xr:uid="{00000000-0005-0000-0000-000033180000}"/>
    <cellStyle name="40% - Accent1 3 4 4" xfId="5256" xr:uid="{00000000-0005-0000-0000-000034180000}"/>
    <cellStyle name="40% - Accent1 3 4 5" xfId="5257" xr:uid="{00000000-0005-0000-0000-000035180000}"/>
    <cellStyle name="40% - Accent1 3 4_Not_for_upload_before_M4_correc" xfId="11151" xr:uid="{00000000-0005-0000-0000-000036180000}"/>
    <cellStyle name="40% - Accent1 3 5" xfId="5258" xr:uid="{00000000-0005-0000-0000-000037180000}"/>
    <cellStyle name="40% - Accent1 3 5 2" xfId="5259" xr:uid="{00000000-0005-0000-0000-000038180000}"/>
    <cellStyle name="40% - Accent1 3 5 2 2" xfId="5260" xr:uid="{00000000-0005-0000-0000-000039180000}"/>
    <cellStyle name="40% - Accent1 3 5 2_Working Capital Current" xfId="11152" xr:uid="{00000000-0005-0000-0000-00003A180000}"/>
    <cellStyle name="40% - Accent1 3 5 3" xfId="5261" xr:uid="{00000000-0005-0000-0000-00003B180000}"/>
    <cellStyle name="40% - Accent1 3 5 4" xfId="5262" xr:uid="{00000000-0005-0000-0000-00003C180000}"/>
    <cellStyle name="40% - Accent1 3 5_Working Capital Current" xfId="11153" xr:uid="{00000000-0005-0000-0000-00003D180000}"/>
    <cellStyle name="40% - Accent1 3 6" xfId="5263" xr:uid="{00000000-0005-0000-0000-00003E180000}"/>
    <cellStyle name="40% - Accent1 3 6 2" xfId="5264" xr:uid="{00000000-0005-0000-0000-00003F180000}"/>
    <cellStyle name="40% - Accent1 3 6_Working Capital Current" xfId="11154" xr:uid="{00000000-0005-0000-0000-000040180000}"/>
    <cellStyle name="40% - Accent1 3 7" xfId="5265" xr:uid="{00000000-0005-0000-0000-000041180000}"/>
    <cellStyle name="40% - Accent1 3 8" xfId="5266" xr:uid="{00000000-0005-0000-0000-000042180000}"/>
    <cellStyle name="40% - Accent1 3 9" xfId="5227" xr:uid="{00000000-0005-0000-0000-00000C180000}"/>
    <cellStyle name="40% - Accent1 3_Not_for_upload_before_M4_correc" xfId="11155" xr:uid="{00000000-0005-0000-0000-000043180000}"/>
    <cellStyle name="40% - Accent1 30" xfId="5267" xr:uid="{00000000-0005-0000-0000-000044180000}"/>
    <cellStyle name="40% - Accent1 30 2" xfId="5268" xr:uid="{00000000-0005-0000-0000-000045180000}"/>
    <cellStyle name="40% - Accent1 30 2 2" xfId="5269" xr:uid="{00000000-0005-0000-0000-000046180000}"/>
    <cellStyle name="40% - Accent1 30 2_Working Capital Current" xfId="11156" xr:uid="{00000000-0005-0000-0000-000047180000}"/>
    <cellStyle name="40% - Accent1 30 3" xfId="5270" xr:uid="{00000000-0005-0000-0000-000048180000}"/>
    <cellStyle name="40% - Accent1 30 4" xfId="5271" xr:uid="{00000000-0005-0000-0000-000049180000}"/>
    <cellStyle name="40% - Accent1 30_Working Capital Current" xfId="11157" xr:uid="{00000000-0005-0000-0000-00004A180000}"/>
    <cellStyle name="40% - Accent1 31" xfId="5272" xr:uid="{00000000-0005-0000-0000-00004B180000}"/>
    <cellStyle name="40% - Accent1 31 2" xfId="5273" xr:uid="{00000000-0005-0000-0000-00004C180000}"/>
    <cellStyle name="40% - Accent1 31 2 2" xfId="5274" xr:uid="{00000000-0005-0000-0000-00004D180000}"/>
    <cellStyle name="40% - Accent1 31 2_Working Capital Current" xfId="11158" xr:uid="{00000000-0005-0000-0000-00004E180000}"/>
    <cellStyle name="40% - Accent1 31 3" xfId="5275" xr:uid="{00000000-0005-0000-0000-00004F180000}"/>
    <cellStyle name="40% - Accent1 31 4" xfId="5276" xr:uid="{00000000-0005-0000-0000-000050180000}"/>
    <cellStyle name="40% - Accent1 31_Working Capital Current" xfId="11159" xr:uid="{00000000-0005-0000-0000-000051180000}"/>
    <cellStyle name="40% - Accent1 32" xfId="5277" xr:uid="{00000000-0005-0000-0000-000052180000}"/>
    <cellStyle name="40% - Accent1 32 2" xfId="5278" xr:uid="{00000000-0005-0000-0000-000053180000}"/>
    <cellStyle name="40% - Accent1 32 2 2" xfId="5279" xr:uid="{00000000-0005-0000-0000-000054180000}"/>
    <cellStyle name="40% - Accent1 32 2_Working Capital Current" xfId="11160" xr:uid="{00000000-0005-0000-0000-000055180000}"/>
    <cellStyle name="40% - Accent1 32 3" xfId="5280" xr:uid="{00000000-0005-0000-0000-000056180000}"/>
    <cellStyle name="40% - Accent1 32 4" xfId="5281" xr:uid="{00000000-0005-0000-0000-000057180000}"/>
    <cellStyle name="40% - Accent1 32_Working Capital Current" xfId="11161" xr:uid="{00000000-0005-0000-0000-000058180000}"/>
    <cellStyle name="40% - Accent1 33" xfId="5282" xr:uid="{00000000-0005-0000-0000-000059180000}"/>
    <cellStyle name="40% - Accent1 33 2" xfId="5283" xr:uid="{00000000-0005-0000-0000-00005A180000}"/>
    <cellStyle name="40% - Accent1 33 2 2" xfId="5284" xr:uid="{00000000-0005-0000-0000-00005B180000}"/>
    <cellStyle name="40% - Accent1 33 2_Working Capital Current" xfId="11162" xr:uid="{00000000-0005-0000-0000-00005C180000}"/>
    <cellStyle name="40% - Accent1 33 3" xfId="5285" xr:uid="{00000000-0005-0000-0000-00005D180000}"/>
    <cellStyle name="40% - Accent1 33 4" xfId="5286" xr:uid="{00000000-0005-0000-0000-00005E180000}"/>
    <cellStyle name="40% - Accent1 33_Working Capital Current" xfId="11163" xr:uid="{00000000-0005-0000-0000-00005F180000}"/>
    <cellStyle name="40% - Accent1 34" xfId="5287" xr:uid="{00000000-0005-0000-0000-000060180000}"/>
    <cellStyle name="40% - Accent1 34 2" xfId="5288" xr:uid="{00000000-0005-0000-0000-000061180000}"/>
    <cellStyle name="40% - Accent1 34 2 2" xfId="5289" xr:uid="{00000000-0005-0000-0000-000062180000}"/>
    <cellStyle name="40% - Accent1 34 2_Working Capital Current" xfId="11164" xr:uid="{00000000-0005-0000-0000-000063180000}"/>
    <cellStyle name="40% - Accent1 34 3" xfId="5290" xr:uid="{00000000-0005-0000-0000-000064180000}"/>
    <cellStyle name="40% - Accent1 34 4" xfId="5291" xr:uid="{00000000-0005-0000-0000-000065180000}"/>
    <cellStyle name="40% - Accent1 34_Working Capital Current" xfId="11165" xr:uid="{00000000-0005-0000-0000-000066180000}"/>
    <cellStyle name="40% - Accent1 35" xfId="5292" xr:uid="{00000000-0005-0000-0000-000067180000}"/>
    <cellStyle name="40% - Accent1 35 2" xfId="5293" xr:uid="{00000000-0005-0000-0000-000068180000}"/>
    <cellStyle name="40% - Accent1 35 2 2" xfId="5294" xr:uid="{00000000-0005-0000-0000-000069180000}"/>
    <cellStyle name="40% - Accent1 35 2_Working Capital Current" xfId="11166" xr:uid="{00000000-0005-0000-0000-00006A180000}"/>
    <cellStyle name="40% - Accent1 35 3" xfId="5295" xr:uid="{00000000-0005-0000-0000-00006B180000}"/>
    <cellStyle name="40% - Accent1 35 4" xfId="5296" xr:uid="{00000000-0005-0000-0000-00006C180000}"/>
    <cellStyle name="40% - Accent1 35_Working Capital Current" xfId="11167" xr:uid="{00000000-0005-0000-0000-00006D180000}"/>
    <cellStyle name="40% - Accent1 36" xfId="5297" xr:uid="{00000000-0005-0000-0000-00006E180000}"/>
    <cellStyle name="40% - Accent1 36 2" xfId="5298" xr:uid="{00000000-0005-0000-0000-00006F180000}"/>
    <cellStyle name="40% - Accent1 36 2 2" xfId="5299" xr:uid="{00000000-0005-0000-0000-000070180000}"/>
    <cellStyle name="40% - Accent1 36 2_Working Capital Current" xfId="11168" xr:uid="{00000000-0005-0000-0000-000071180000}"/>
    <cellStyle name="40% - Accent1 36 3" xfId="5300" xr:uid="{00000000-0005-0000-0000-000072180000}"/>
    <cellStyle name="40% - Accent1 36 4" xfId="5301" xr:uid="{00000000-0005-0000-0000-000073180000}"/>
    <cellStyle name="40% - Accent1 36_Working Capital Current" xfId="11169" xr:uid="{00000000-0005-0000-0000-000074180000}"/>
    <cellStyle name="40% - Accent1 37" xfId="5302" xr:uid="{00000000-0005-0000-0000-000075180000}"/>
    <cellStyle name="40% - Accent1 37 2" xfId="5303" xr:uid="{00000000-0005-0000-0000-000076180000}"/>
    <cellStyle name="40% - Accent1 37 2 2" xfId="5304" xr:uid="{00000000-0005-0000-0000-000077180000}"/>
    <cellStyle name="40% - Accent1 37 2_Working Capital Current" xfId="11170" xr:uid="{00000000-0005-0000-0000-000078180000}"/>
    <cellStyle name="40% - Accent1 37 3" xfId="5305" xr:uid="{00000000-0005-0000-0000-000079180000}"/>
    <cellStyle name="40% - Accent1 37 4" xfId="5306" xr:uid="{00000000-0005-0000-0000-00007A180000}"/>
    <cellStyle name="40% - Accent1 37_Working Capital Current" xfId="11171" xr:uid="{00000000-0005-0000-0000-00007B180000}"/>
    <cellStyle name="40% - Accent1 38" xfId="5307" xr:uid="{00000000-0005-0000-0000-00007C180000}"/>
    <cellStyle name="40% - Accent1 38 2" xfId="5308" xr:uid="{00000000-0005-0000-0000-00007D180000}"/>
    <cellStyle name="40% - Accent1 38 2 2" xfId="5309" xr:uid="{00000000-0005-0000-0000-00007E180000}"/>
    <cellStyle name="40% - Accent1 38 2_Working Capital Current" xfId="11172" xr:uid="{00000000-0005-0000-0000-00007F180000}"/>
    <cellStyle name="40% - Accent1 38 3" xfId="5310" xr:uid="{00000000-0005-0000-0000-000080180000}"/>
    <cellStyle name="40% - Accent1 38 4" xfId="5311" xr:uid="{00000000-0005-0000-0000-000081180000}"/>
    <cellStyle name="40% - Accent1 38_Working Capital Current" xfId="11173" xr:uid="{00000000-0005-0000-0000-000082180000}"/>
    <cellStyle name="40% - Accent1 39" xfId="5312" xr:uid="{00000000-0005-0000-0000-000083180000}"/>
    <cellStyle name="40% - Accent1 39 2" xfId="5313" xr:uid="{00000000-0005-0000-0000-000084180000}"/>
    <cellStyle name="40% - Accent1 39 2 2" xfId="5314" xr:uid="{00000000-0005-0000-0000-000085180000}"/>
    <cellStyle name="40% - Accent1 39 2_Working Capital Current" xfId="11174" xr:uid="{00000000-0005-0000-0000-000086180000}"/>
    <cellStyle name="40% - Accent1 39 3" xfId="5315" xr:uid="{00000000-0005-0000-0000-000087180000}"/>
    <cellStyle name="40% - Accent1 39 4" xfId="5316" xr:uid="{00000000-0005-0000-0000-000088180000}"/>
    <cellStyle name="40% - Accent1 39_Working Capital Current" xfId="11175" xr:uid="{00000000-0005-0000-0000-000089180000}"/>
    <cellStyle name="40% - Accent1 4" xfId="5317" xr:uid="{00000000-0005-0000-0000-00008A180000}"/>
    <cellStyle name="40% - Accent1 4 2" xfId="5318" xr:uid="{00000000-0005-0000-0000-00008B180000}"/>
    <cellStyle name="40% - Accent1 4 2 2" xfId="5319" xr:uid="{00000000-0005-0000-0000-00008C180000}"/>
    <cellStyle name="40% - Accent1 4 2 2 2" xfId="5320" xr:uid="{00000000-0005-0000-0000-00008D180000}"/>
    <cellStyle name="40% - Accent1 4 2 2_Working Capital Current" xfId="11176" xr:uid="{00000000-0005-0000-0000-00008E180000}"/>
    <cellStyle name="40% - Accent1 4 2 3" xfId="5321" xr:uid="{00000000-0005-0000-0000-00008F180000}"/>
    <cellStyle name="40% - Accent1 4 2 4" xfId="5322" xr:uid="{00000000-0005-0000-0000-000090180000}"/>
    <cellStyle name="40% - Accent1 4 2_Working Capital Current" xfId="11177" xr:uid="{00000000-0005-0000-0000-000091180000}"/>
    <cellStyle name="40% - Accent1 4 3" xfId="5323" xr:uid="{00000000-0005-0000-0000-000092180000}"/>
    <cellStyle name="40% - Accent1 4 3 2" xfId="5324" xr:uid="{00000000-0005-0000-0000-000093180000}"/>
    <cellStyle name="40% - Accent1 4 3_Working Capital Current" xfId="11178" xr:uid="{00000000-0005-0000-0000-000094180000}"/>
    <cellStyle name="40% - Accent1 4 4" xfId="5325" xr:uid="{00000000-0005-0000-0000-000095180000}"/>
    <cellStyle name="40% - Accent1 4 5" xfId="5326" xr:uid="{00000000-0005-0000-0000-000096180000}"/>
    <cellStyle name="40% - Accent1 4_Not_for_upload_before_M4_correc" xfId="11179" xr:uid="{00000000-0005-0000-0000-000097180000}"/>
    <cellStyle name="40% - Accent1 40" xfId="5327" xr:uid="{00000000-0005-0000-0000-000098180000}"/>
    <cellStyle name="40% - Accent1 40 2" xfId="5328" xr:uid="{00000000-0005-0000-0000-000099180000}"/>
    <cellStyle name="40% - Accent1 40 2 2" xfId="5329" xr:uid="{00000000-0005-0000-0000-00009A180000}"/>
    <cellStyle name="40% - Accent1 40 2_Working Capital Current" xfId="11180" xr:uid="{00000000-0005-0000-0000-00009B180000}"/>
    <cellStyle name="40% - Accent1 40 3" xfId="5330" xr:uid="{00000000-0005-0000-0000-00009C180000}"/>
    <cellStyle name="40% - Accent1 40 4" xfId="5331" xr:uid="{00000000-0005-0000-0000-00009D180000}"/>
    <cellStyle name="40% - Accent1 40_Working Capital Current" xfId="11181" xr:uid="{00000000-0005-0000-0000-00009E180000}"/>
    <cellStyle name="40% - Accent1 41" xfId="5332" xr:uid="{00000000-0005-0000-0000-00009F180000}"/>
    <cellStyle name="40% - Accent1 41 2" xfId="5333" xr:uid="{00000000-0005-0000-0000-0000A0180000}"/>
    <cellStyle name="40% - Accent1 41 2 2" xfId="5334" xr:uid="{00000000-0005-0000-0000-0000A1180000}"/>
    <cellStyle name="40% - Accent1 41 2_Working Capital Current" xfId="11182" xr:uid="{00000000-0005-0000-0000-0000A2180000}"/>
    <cellStyle name="40% - Accent1 41 3" xfId="5335" xr:uid="{00000000-0005-0000-0000-0000A3180000}"/>
    <cellStyle name="40% - Accent1 41 4" xfId="5336" xr:uid="{00000000-0005-0000-0000-0000A4180000}"/>
    <cellStyle name="40% - Accent1 41_Working Capital Current" xfId="11183" xr:uid="{00000000-0005-0000-0000-0000A5180000}"/>
    <cellStyle name="40% - Accent1 42" xfId="5337" xr:uid="{00000000-0005-0000-0000-0000A6180000}"/>
    <cellStyle name="40% - Accent1 42 2" xfId="5338" xr:uid="{00000000-0005-0000-0000-0000A7180000}"/>
    <cellStyle name="40% - Accent1 42 2 2" xfId="5339" xr:uid="{00000000-0005-0000-0000-0000A8180000}"/>
    <cellStyle name="40% - Accent1 42 2_Working Capital Current" xfId="11184" xr:uid="{00000000-0005-0000-0000-0000A9180000}"/>
    <cellStyle name="40% - Accent1 42 3" xfId="5340" xr:uid="{00000000-0005-0000-0000-0000AA180000}"/>
    <cellStyle name="40% - Accent1 42 4" xfId="5341" xr:uid="{00000000-0005-0000-0000-0000AB180000}"/>
    <cellStyle name="40% - Accent1 42_Working Capital Current" xfId="11185" xr:uid="{00000000-0005-0000-0000-0000AC180000}"/>
    <cellStyle name="40% - Accent1 43" xfId="5342" xr:uid="{00000000-0005-0000-0000-0000AD180000}"/>
    <cellStyle name="40% - Accent1 43 2" xfId="5343" xr:uid="{00000000-0005-0000-0000-0000AE180000}"/>
    <cellStyle name="40% - Accent1 43 2 2" xfId="5344" xr:uid="{00000000-0005-0000-0000-0000AF180000}"/>
    <cellStyle name="40% - Accent1 43 2_Working Capital Current" xfId="11186" xr:uid="{00000000-0005-0000-0000-0000B0180000}"/>
    <cellStyle name="40% - Accent1 43 3" xfId="5345" xr:uid="{00000000-0005-0000-0000-0000B1180000}"/>
    <cellStyle name="40% - Accent1 43 4" xfId="5346" xr:uid="{00000000-0005-0000-0000-0000B2180000}"/>
    <cellStyle name="40% - Accent1 43_Working Capital Current" xfId="11187" xr:uid="{00000000-0005-0000-0000-0000B3180000}"/>
    <cellStyle name="40% - Accent1 44" xfId="5347" xr:uid="{00000000-0005-0000-0000-0000B4180000}"/>
    <cellStyle name="40% - Accent1 44 2" xfId="5348" xr:uid="{00000000-0005-0000-0000-0000B5180000}"/>
    <cellStyle name="40% - Accent1 44 2 2" xfId="5349" xr:uid="{00000000-0005-0000-0000-0000B6180000}"/>
    <cellStyle name="40% - Accent1 44 2_Working Capital Current" xfId="11188" xr:uid="{00000000-0005-0000-0000-0000B7180000}"/>
    <cellStyle name="40% - Accent1 44 3" xfId="5350" xr:uid="{00000000-0005-0000-0000-0000B8180000}"/>
    <cellStyle name="40% - Accent1 44 4" xfId="5351" xr:uid="{00000000-0005-0000-0000-0000B9180000}"/>
    <cellStyle name="40% - Accent1 44_Working Capital Current" xfId="11189" xr:uid="{00000000-0005-0000-0000-0000BA180000}"/>
    <cellStyle name="40% - Accent1 45" xfId="5352" xr:uid="{00000000-0005-0000-0000-0000BB180000}"/>
    <cellStyle name="40% - Accent1 45 2" xfId="5353" xr:uid="{00000000-0005-0000-0000-0000BC180000}"/>
    <cellStyle name="40% - Accent1 45 2 2" xfId="5354" xr:uid="{00000000-0005-0000-0000-0000BD180000}"/>
    <cellStyle name="40% - Accent1 45 2_Working Capital Current" xfId="11190" xr:uid="{00000000-0005-0000-0000-0000BE180000}"/>
    <cellStyle name="40% - Accent1 45 3" xfId="5355" xr:uid="{00000000-0005-0000-0000-0000BF180000}"/>
    <cellStyle name="40% - Accent1 45 4" xfId="5356" xr:uid="{00000000-0005-0000-0000-0000C0180000}"/>
    <cellStyle name="40% - Accent1 45_Working Capital Current" xfId="11191" xr:uid="{00000000-0005-0000-0000-0000C1180000}"/>
    <cellStyle name="40% - Accent1 46" xfId="5357" xr:uid="{00000000-0005-0000-0000-0000C2180000}"/>
    <cellStyle name="40% - Accent1 46 2" xfId="5358" xr:uid="{00000000-0005-0000-0000-0000C3180000}"/>
    <cellStyle name="40% - Accent1 46 2 2" xfId="5359" xr:uid="{00000000-0005-0000-0000-0000C4180000}"/>
    <cellStyle name="40% - Accent1 46 2_Working Capital Current" xfId="11192" xr:uid="{00000000-0005-0000-0000-0000C5180000}"/>
    <cellStyle name="40% - Accent1 46 3" xfId="5360" xr:uid="{00000000-0005-0000-0000-0000C6180000}"/>
    <cellStyle name="40% - Accent1 46 4" xfId="5361" xr:uid="{00000000-0005-0000-0000-0000C7180000}"/>
    <cellStyle name="40% - Accent1 46_Working Capital Current" xfId="11193" xr:uid="{00000000-0005-0000-0000-0000C8180000}"/>
    <cellStyle name="40% - Accent1 47" xfId="5362" xr:uid="{00000000-0005-0000-0000-0000C9180000}"/>
    <cellStyle name="40% - Accent1 47 2" xfId="5363" xr:uid="{00000000-0005-0000-0000-0000CA180000}"/>
    <cellStyle name="40% - Accent1 47 2 2" xfId="5364" xr:uid="{00000000-0005-0000-0000-0000CB180000}"/>
    <cellStyle name="40% - Accent1 47 2_Working Capital Current" xfId="11194" xr:uid="{00000000-0005-0000-0000-0000CC180000}"/>
    <cellStyle name="40% - Accent1 47 3" xfId="5365" xr:uid="{00000000-0005-0000-0000-0000CD180000}"/>
    <cellStyle name="40% - Accent1 47 4" xfId="5366" xr:uid="{00000000-0005-0000-0000-0000CE180000}"/>
    <cellStyle name="40% - Accent1 47_Working Capital Current" xfId="11195" xr:uid="{00000000-0005-0000-0000-0000CF180000}"/>
    <cellStyle name="40% - Accent1 48" xfId="5367" xr:uid="{00000000-0005-0000-0000-0000D0180000}"/>
    <cellStyle name="40% - Accent1 48 2" xfId="5368" xr:uid="{00000000-0005-0000-0000-0000D1180000}"/>
    <cellStyle name="40% - Accent1 48 2 2" xfId="5369" xr:uid="{00000000-0005-0000-0000-0000D2180000}"/>
    <cellStyle name="40% - Accent1 48 2_Working Capital Current" xfId="11196" xr:uid="{00000000-0005-0000-0000-0000D3180000}"/>
    <cellStyle name="40% - Accent1 48 3" xfId="5370" xr:uid="{00000000-0005-0000-0000-0000D4180000}"/>
    <cellStyle name="40% - Accent1 48 4" xfId="5371" xr:uid="{00000000-0005-0000-0000-0000D5180000}"/>
    <cellStyle name="40% - Accent1 48_Working Capital Current" xfId="11197" xr:uid="{00000000-0005-0000-0000-0000D6180000}"/>
    <cellStyle name="40% - Accent1 49" xfId="5372" xr:uid="{00000000-0005-0000-0000-0000D7180000}"/>
    <cellStyle name="40% - Accent1 49 2" xfId="5373" xr:uid="{00000000-0005-0000-0000-0000D8180000}"/>
    <cellStyle name="40% - Accent1 49 2 2" xfId="5374" xr:uid="{00000000-0005-0000-0000-0000D9180000}"/>
    <cellStyle name="40% - Accent1 49 2_Working Capital Current" xfId="11198" xr:uid="{00000000-0005-0000-0000-0000DA180000}"/>
    <cellStyle name="40% - Accent1 49 3" xfId="5375" xr:uid="{00000000-0005-0000-0000-0000DB180000}"/>
    <cellStyle name="40% - Accent1 49 4" xfId="5376" xr:uid="{00000000-0005-0000-0000-0000DC180000}"/>
    <cellStyle name="40% - Accent1 49_Working Capital Current" xfId="11199" xr:uid="{00000000-0005-0000-0000-0000DD180000}"/>
    <cellStyle name="40% - Accent1 5" xfId="5377" xr:uid="{00000000-0005-0000-0000-0000DE180000}"/>
    <cellStyle name="40% - Accent1 5 2" xfId="5378" xr:uid="{00000000-0005-0000-0000-0000DF180000}"/>
    <cellStyle name="40% - Accent1 5 2 2" xfId="5379" xr:uid="{00000000-0005-0000-0000-0000E0180000}"/>
    <cellStyle name="40% - Accent1 5 2 2 2" xfId="5380" xr:uid="{00000000-0005-0000-0000-0000E1180000}"/>
    <cellStyle name="40% - Accent1 5 2 2_Working Capital Current" xfId="11200" xr:uid="{00000000-0005-0000-0000-0000E2180000}"/>
    <cellStyle name="40% - Accent1 5 2 3" xfId="5381" xr:uid="{00000000-0005-0000-0000-0000E3180000}"/>
    <cellStyle name="40% - Accent1 5 2 4" xfId="5382" xr:uid="{00000000-0005-0000-0000-0000E4180000}"/>
    <cellStyle name="40% - Accent1 5 2_Working Capital Current" xfId="11201" xr:uid="{00000000-0005-0000-0000-0000E5180000}"/>
    <cellStyle name="40% - Accent1 5 3" xfId="5383" xr:uid="{00000000-0005-0000-0000-0000E6180000}"/>
    <cellStyle name="40% - Accent1 5 3 2" xfId="5384" xr:uid="{00000000-0005-0000-0000-0000E7180000}"/>
    <cellStyle name="40% - Accent1 5 3_Working Capital Current" xfId="11202" xr:uid="{00000000-0005-0000-0000-0000E8180000}"/>
    <cellStyle name="40% - Accent1 5 4" xfId="5385" xr:uid="{00000000-0005-0000-0000-0000E9180000}"/>
    <cellStyle name="40% - Accent1 5 5" xfId="5386" xr:uid="{00000000-0005-0000-0000-0000EA180000}"/>
    <cellStyle name="40% - Accent1 5_Not_for_upload_before_M4_correc" xfId="11203" xr:uid="{00000000-0005-0000-0000-0000EB180000}"/>
    <cellStyle name="40% - Accent1 50" xfId="5387" xr:uid="{00000000-0005-0000-0000-0000EC180000}"/>
    <cellStyle name="40% - Accent1 50 2" xfId="5388" xr:uid="{00000000-0005-0000-0000-0000ED180000}"/>
    <cellStyle name="40% - Accent1 50 2 2" xfId="5389" xr:uid="{00000000-0005-0000-0000-0000EE180000}"/>
    <cellStyle name="40% - Accent1 50 2_Working Capital Current" xfId="11204" xr:uid="{00000000-0005-0000-0000-0000EF180000}"/>
    <cellStyle name="40% - Accent1 50 3" xfId="5390" xr:uid="{00000000-0005-0000-0000-0000F0180000}"/>
    <cellStyle name="40% - Accent1 50 4" xfId="5391" xr:uid="{00000000-0005-0000-0000-0000F1180000}"/>
    <cellStyle name="40% - Accent1 50_Working Capital Current" xfId="11205" xr:uid="{00000000-0005-0000-0000-0000F2180000}"/>
    <cellStyle name="40% - Accent1 51" xfId="5392" xr:uid="{00000000-0005-0000-0000-0000F3180000}"/>
    <cellStyle name="40% - Accent1 51 2" xfId="5393" xr:uid="{00000000-0005-0000-0000-0000F4180000}"/>
    <cellStyle name="40% - Accent1 51 2 2" xfId="5394" xr:uid="{00000000-0005-0000-0000-0000F5180000}"/>
    <cellStyle name="40% - Accent1 51 2_Working Capital Current" xfId="11206" xr:uid="{00000000-0005-0000-0000-0000F6180000}"/>
    <cellStyle name="40% - Accent1 51 3" xfId="5395" xr:uid="{00000000-0005-0000-0000-0000F7180000}"/>
    <cellStyle name="40% - Accent1 51 4" xfId="5396" xr:uid="{00000000-0005-0000-0000-0000F8180000}"/>
    <cellStyle name="40% - Accent1 51_Working Capital Current" xfId="11207" xr:uid="{00000000-0005-0000-0000-0000F9180000}"/>
    <cellStyle name="40% - Accent1 52" xfId="5397" xr:uid="{00000000-0005-0000-0000-0000FA180000}"/>
    <cellStyle name="40% - Accent1 52 2" xfId="5398" xr:uid="{00000000-0005-0000-0000-0000FB180000}"/>
    <cellStyle name="40% - Accent1 52 2 2" xfId="5399" xr:uid="{00000000-0005-0000-0000-0000FC180000}"/>
    <cellStyle name="40% - Accent1 52 2_Working Capital Current" xfId="11208" xr:uid="{00000000-0005-0000-0000-0000FD180000}"/>
    <cellStyle name="40% - Accent1 52 3" xfId="5400" xr:uid="{00000000-0005-0000-0000-0000FE180000}"/>
    <cellStyle name="40% - Accent1 52 4" xfId="5401" xr:uid="{00000000-0005-0000-0000-0000FF180000}"/>
    <cellStyle name="40% - Accent1 52_Working Capital Current" xfId="11209" xr:uid="{00000000-0005-0000-0000-000000190000}"/>
    <cellStyle name="40% - Accent1 53" xfId="5402" xr:uid="{00000000-0005-0000-0000-000001190000}"/>
    <cellStyle name="40% - Accent1 53 2" xfId="5403" xr:uid="{00000000-0005-0000-0000-000002190000}"/>
    <cellStyle name="40% - Accent1 53 2 2" xfId="5404" xr:uid="{00000000-0005-0000-0000-000003190000}"/>
    <cellStyle name="40% - Accent1 53 2_Working Capital Current" xfId="11210" xr:uid="{00000000-0005-0000-0000-000004190000}"/>
    <cellStyle name="40% - Accent1 53 3" xfId="5405" xr:uid="{00000000-0005-0000-0000-000005190000}"/>
    <cellStyle name="40% - Accent1 53 4" xfId="5406" xr:uid="{00000000-0005-0000-0000-000006190000}"/>
    <cellStyle name="40% - Accent1 53_Working Capital Current" xfId="11211" xr:uid="{00000000-0005-0000-0000-000007190000}"/>
    <cellStyle name="40% - Accent1 54" xfId="5407" xr:uid="{00000000-0005-0000-0000-000008190000}"/>
    <cellStyle name="40% - Accent1 54 2" xfId="5408" xr:uid="{00000000-0005-0000-0000-000009190000}"/>
    <cellStyle name="40% - Accent1 54 2 2" xfId="5409" xr:uid="{00000000-0005-0000-0000-00000A190000}"/>
    <cellStyle name="40% - Accent1 54 2_Working Capital Current" xfId="11212" xr:uid="{00000000-0005-0000-0000-00000B190000}"/>
    <cellStyle name="40% - Accent1 54 3" xfId="5410" xr:uid="{00000000-0005-0000-0000-00000C190000}"/>
    <cellStyle name="40% - Accent1 54 4" xfId="5411" xr:uid="{00000000-0005-0000-0000-00000D190000}"/>
    <cellStyle name="40% - Accent1 54_Working Capital Current" xfId="11213" xr:uid="{00000000-0005-0000-0000-00000E190000}"/>
    <cellStyle name="40% - Accent1 55" xfId="5412" xr:uid="{00000000-0005-0000-0000-00000F190000}"/>
    <cellStyle name="40% - Accent1 55 2" xfId="5413" xr:uid="{00000000-0005-0000-0000-000010190000}"/>
    <cellStyle name="40% - Accent1 55 2 2" xfId="5414" xr:uid="{00000000-0005-0000-0000-000011190000}"/>
    <cellStyle name="40% - Accent1 55 2_Working Capital Current" xfId="11214" xr:uid="{00000000-0005-0000-0000-000012190000}"/>
    <cellStyle name="40% - Accent1 55 3" xfId="5415" xr:uid="{00000000-0005-0000-0000-000013190000}"/>
    <cellStyle name="40% - Accent1 55 4" xfId="5416" xr:uid="{00000000-0005-0000-0000-000014190000}"/>
    <cellStyle name="40% - Accent1 55_Working Capital Current" xfId="11215" xr:uid="{00000000-0005-0000-0000-000015190000}"/>
    <cellStyle name="40% - Accent1 56" xfId="5417" xr:uid="{00000000-0005-0000-0000-000016190000}"/>
    <cellStyle name="40% - Accent1 56 2" xfId="5418" xr:uid="{00000000-0005-0000-0000-000017190000}"/>
    <cellStyle name="40% - Accent1 56 2 2" xfId="5419" xr:uid="{00000000-0005-0000-0000-000018190000}"/>
    <cellStyle name="40% - Accent1 56 2_Working Capital Current" xfId="11216" xr:uid="{00000000-0005-0000-0000-000019190000}"/>
    <cellStyle name="40% - Accent1 56 3" xfId="5420" xr:uid="{00000000-0005-0000-0000-00001A190000}"/>
    <cellStyle name="40% - Accent1 56 4" xfId="5421" xr:uid="{00000000-0005-0000-0000-00001B190000}"/>
    <cellStyle name="40% - Accent1 56_Working Capital Current" xfId="11217" xr:uid="{00000000-0005-0000-0000-00001C190000}"/>
    <cellStyle name="40% - Accent1 57" xfId="5422" xr:uid="{00000000-0005-0000-0000-00001D190000}"/>
    <cellStyle name="40% - Accent1 57 2" xfId="5423" xr:uid="{00000000-0005-0000-0000-00001E190000}"/>
    <cellStyle name="40% - Accent1 57 2 2" xfId="5424" xr:uid="{00000000-0005-0000-0000-00001F190000}"/>
    <cellStyle name="40% - Accent1 57 2_Working Capital Current" xfId="11218" xr:uid="{00000000-0005-0000-0000-000020190000}"/>
    <cellStyle name="40% - Accent1 57 3" xfId="5425" xr:uid="{00000000-0005-0000-0000-000021190000}"/>
    <cellStyle name="40% - Accent1 57 4" xfId="5426" xr:uid="{00000000-0005-0000-0000-000022190000}"/>
    <cellStyle name="40% - Accent1 57_Working Capital Current" xfId="11219" xr:uid="{00000000-0005-0000-0000-000023190000}"/>
    <cellStyle name="40% - Accent1 58" xfId="5427" xr:uid="{00000000-0005-0000-0000-000024190000}"/>
    <cellStyle name="40% - Accent1 58 2" xfId="5428" xr:uid="{00000000-0005-0000-0000-000025190000}"/>
    <cellStyle name="40% - Accent1 58 2 2" xfId="5429" xr:uid="{00000000-0005-0000-0000-000026190000}"/>
    <cellStyle name="40% - Accent1 58 2_Working Capital Current" xfId="11220" xr:uid="{00000000-0005-0000-0000-000027190000}"/>
    <cellStyle name="40% - Accent1 58 3" xfId="5430" xr:uid="{00000000-0005-0000-0000-000028190000}"/>
    <cellStyle name="40% - Accent1 58 4" xfId="5431" xr:uid="{00000000-0005-0000-0000-000029190000}"/>
    <cellStyle name="40% - Accent1 58_Working Capital Current" xfId="11221" xr:uid="{00000000-0005-0000-0000-00002A190000}"/>
    <cellStyle name="40% - Accent1 59" xfId="5432" xr:uid="{00000000-0005-0000-0000-00002B190000}"/>
    <cellStyle name="40% - Accent1 59 2" xfId="5433" xr:uid="{00000000-0005-0000-0000-00002C190000}"/>
    <cellStyle name="40% - Accent1 59 2 2" xfId="5434" xr:uid="{00000000-0005-0000-0000-00002D190000}"/>
    <cellStyle name="40% - Accent1 59 2_Working Capital Current" xfId="11222" xr:uid="{00000000-0005-0000-0000-00002E190000}"/>
    <cellStyle name="40% - Accent1 59 3" xfId="5435" xr:uid="{00000000-0005-0000-0000-00002F190000}"/>
    <cellStyle name="40% - Accent1 59 4" xfId="5436" xr:uid="{00000000-0005-0000-0000-000030190000}"/>
    <cellStyle name="40% - Accent1 59_Working Capital Current" xfId="11223" xr:uid="{00000000-0005-0000-0000-000031190000}"/>
    <cellStyle name="40% - Accent1 6" xfId="5437" xr:uid="{00000000-0005-0000-0000-000032190000}"/>
    <cellStyle name="40% - Accent1 6 2" xfId="5438" xr:uid="{00000000-0005-0000-0000-000033190000}"/>
    <cellStyle name="40% - Accent1 6 2 2" xfId="5439" xr:uid="{00000000-0005-0000-0000-000034190000}"/>
    <cellStyle name="40% - Accent1 6 2 2 2" xfId="5440" xr:uid="{00000000-0005-0000-0000-000035190000}"/>
    <cellStyle name="40% - Accent1 6 2 2_Working Capital Current" xfId="11224" xr:uid="{00000000-0005-0000-0000-000036190000}"/>
    <cellStyle name="40% - Accent1 6 2 3" xfId="5441" xr:uid="{00000000-0005-0000-0000-000037190000}"/>
    <cellStyle name="40% - Accent1 6 2 4" xfId="5442" xr:uid="{00000000-0005-0000-0000-000038190000}"/>
    <cellStyle name="40% - Accent1 6 2_Working Capital Current" xfId="11225" xr:uid="{00000000-0005-0000-0000-000039190000}"/>
    <cellStyle name="40% - Accent1 6 3" xfId="5443" xr:uid="{00000000-0005-0000-0000-00003A190000}"/>
    <cellStyle name="40% - Accent1 6 3 2" xfId="5444" xr:uid="{00000000-0005-0000-0000-00003B190000}"/>
    <cellStyle name="40% - Accent1 6 3_Working Capital Current" xfId="11226" xr:uid="{00000000-0005-0000-0000-00003C190000}"/>
    <cellStyle name="40% - Accent1 6 4" xfId="5445" xr:uid="{00000000-0005-0000-0000-00003D190000}"/>
    <cellStyle name="40% - Accent1 6 5" xfId="5446" xr:uid="{00000000-0005-0000-0000-00003E190000}"/>
    <cellStyle name="40% - Accent1 6_Not_for_upload_before_M4_correc" xfId="11227" xr:uid="{00000000-0005-0000-0000-00003F190000}"/>
    <cellStyle name="40% - Accent1 60" xfId="5447" xr:uid="{00000000-0005-0000-0000-000040190000}"/>
    <cellStyle name="40% - Accent1 60 2" xfId="5448" xr:uid="{00000000-0005-0000-0000-000041190000}"/>
    <cellStyle name="40% - Accent1 60 2 2" xfId="5449" xr:uid="{00000000-0005-0000-0000-000042190000}"/>
    <cellStyle name="40% - Accent1 60 2_Working Capital Current" xfId="11228" xr:uid="{00000000-0005-0000-0000-000043190000}"/>
    <cellStyle name="40% - Accent1 60 3" xfId="5450" xr:uid="{00000000-0005-0000-0000-000044190000}"/>
    <cellStyle name="40% - Accent1 60 4" xfId="5451" xr:uid="{00000000-0005-0000-0000-000045190000}"/>
    <cellStyle name="40% - Accent1 60_Working Capital Current" xfId="11229" xr:uid="{00000000-0005-0000-0000-000046190000}"/>
    <cellStyle name="40% - Accent1 61" xfId="5452" xr:uid="{00000000-0005-0000-0000-000047190000}"/>
    <cellStyle name="40% - Accent1 61 2" xfId="5453" xr:uid="{00000000-0005-0000-0000-000048190000}"/>
    <cellStyle name="40% - Accent1 61 2 2" xfId="5454" xr:uid="{00000000-0005-0000-0000-000049190000}"/>
    <cellStyle name="40% - Accent1 61 2_Working Capital Current" xfId="11230" xr:uid="{00000000-0005-0000-0000-00004A190000}"/>
    <cellStyle name="40% - Accent1 61 3" xfId="5455" xr:uid="{00000000-0005-0000-0000-00004B190000}"/>
    <cellStyle name="40% - Accent1 61 4" xfId="5456" xr:uid="{00000000-0005-0000-0000-00004C190000}"/>
    <cellStyle name="40% - Accent1 61_Working Capital Current" xfId="11231" xr:uid="{00000000-0005-0000-0000-00004D190000}"/>
    <cellStyle name="40% - Accent1 62" xfId="5457" xr:uid="{00000000-0005-0000-0000-00004E190000}"/>
    <cellStyle name="40% - Accent1 62 2" xfId="5458" xr:uid="{00000000-0005-0000-0000-00004F190000}"/>
    <cellStyle name="40% - Accent1 62 2 2" xfId="5459" xr:uid="{00000000-0005-0000-0000-000050190000}"/>
    <cellStyle name="40% - Accent1 62 2_Working Capital Current" xfId="11232" xr:uid="{00000000-0005-0000-0000-000051190000}"/>
    <cellStyle name="40% - Accent1 62 3" xfId="5460" xr:uid="{00000000-0005-0000-0000-000052190000}"/>
    <cellStyle name="40% - Accent1 62 4" xfId="5461" xr:uid="{00000000-0005-0000-0000-000053190000}"/>
    <cellStyle name="40% - Accent1 62_Working Capital Current" xfId="11233" xr:uid="{00000000-0005-0000-0000-000054190000}"/>
    <cellStyle name="40% - Accent1 63" xfId="5462" xr:uid="{00000000-0005-0000-0000-000055190000}"/>
    <cellStyle name="40% - Accent1 63 2" xfId="5463" xr:uid="{00000000-0005-0000-0000-000056190000}"/>
    <cellStyle name="40% - Accent1 63 2 2" xfId="5464" xr:uid="{00000000-0005-0000-0000-000057190000}"/>
    <cellStyle name="40% - Accent1 63 2_Working Capital Current" xfId="11234" xr:uid="{00000000-0005-0000-0000-000058190000}"/>
    <cellStyle name="40% - Accent1 63 3" xfId="5465" xr:uid="{00000000-0005-0000-0000-000059190000}"/>
    <cellStyle name="40% - Accent1 63 4" xfId="5466" xr:uid="{00000000-0005-0000-0000-00005A190000}"/>
    <cellStyle name="40% - Accent1 63_Working Capital Current" xfId="11235" xr:uid="{00000000-0005-0000-0000-00005B190000}"/>
    <cellStyle name="40% - Accent1 64" xfId="5467" xr:uid="{00000000-0005-0000-0000-00005C190000}"/>
    <cellStyle name="40% - Accent1 64 2" xfId="5468" xr:uid="{00000000-0005-0000-0000-00005D190000}"/>
    <cellStyle name="40% - Accent1 64 2 2" xfId="5469" xr:uid="{00000000-0005-0000-0000-00005E190000}"/>
    <cellStyle name="40% - Accent1 64 2_Working Capital Current" xfId="11236" xr:uid="{00000000-0005-0000-0000-00005F190000}"/>
    <cellStyle name="40% - Accent1 64 3" xfId="5470" xr:uid="{00000000-0005-0000-0000-000060190000}"/>
    <cellStyle name="40% - Accent1 64 4" xfId="5471" xr:uid="{00000000-0005-0000-0000-000061190000}"/>
    <cellStyle name="40% - Accent1 64_Working Capital Current" xfId="11237" xr:uid="{00000000-0005-0000-0000-000062190000}"/>
    <cellStyle name="40% - Accent1 65" xfId="5472" xr:uid="{00000000-0005-0000-0000-000063190000}"/>
    <cellStyle name="40% - Accent1 65 2" xfId="5473" xr:uid="{00000000-0005-0000-0000-000064190000}"/>
    <cellStyle name="40% - Accent1 65 2 2" xfId="5474" xr:uid="{00000000-0005-0000-0000-000065190000}"/>
    <cellStyle name="40% - Accent1 65 2_Working Capital Current" xfId="11238" xr:uid="{00000000-0005-0000-0000-000066190000}"/>
    <cellStyle name="40% - Accent1 65 3" xfId="5475" xr:uid="{00000000-0005-0000-0000-000067190000}"/>
    <cellStyle name="40% - Accent1 65 4" xfId="5476" xr:uid="{00000000-0005-0000-0000-000068190000}"/>
    <cellStyle name="40% - Accent1 65_Working Capital Current" xfId="11239" xr:uid="{00000000-0005-0000-0000-000069190000}"/>
    <cellStyle name="40% - Accent1 66" xfId="5477" xr:uid="{00000000-0005-0000-0000-00006A190000}"/>
    <cellStyle name="40% - Accent1 66 2" xfId="5478" xr:uid="{00000000-0005-0000-0000-00006B190000}"/>
    <cellStyle name="40% - Accent1 66 2 2" xfId="5479" xr:uid="{00000000-0005-0000-0000-00006C190000}"/>
    <cellStyle name="40% - Accent1 66 2_Working Capital Current" xfId="11240" xr:uid="{00000000-0005-0000-0000-00006D190000}"/>
    <cellStyle name="40% - Accent1 66 3" xfId="5480" xr:uid="{00000000-0005-0000-0000-00006E190000}"/>
    <cellStyle name="40% - Accent1 66 4" xfId="5481" xr:uid="{00000000-0005-0000-0000-00006F190000}"/>
    <cellStyle name="40% - Accent1 66_Working Capital Current" xfId="11241" xr:uid="{00000000-0005-0000-0000-000070190000}"/>
    <cellStyle name="40% - Accent1 67" xfId="5482" xr:uid="{00000000-0005-0000-0000-000071190000}"/>
    <cellStyle name="40% - Accent1 67 2" xfId="5483" xr:uid="{00000000-0005-0000-0000-000072190000}"/>
    <cellStyle name="40% - Accent1 67 2 2" xfId="5484" xr:uid="{00000000-0005-0000-0000-000073190000}"/>
    <cellStyle name="40% - Accent1 67 2_Working Capital Current" xfId="11242" xr:uid="{00000000-0005-0000-0000-000074190000}"/>
    <cellStyle name="40% - Accent1 67 3" xfId="5485" xr:uid="{00000000-0005-0000-0000-000075190000}"/>
    <cellStyle name="40% - Accent1 67 4" xfId="5486" xr:uid="{00000000-0005-0000-0000-000076190000}"/>
    <cellStyle name="40% - Accent1 67_Working Capital Current" xfId="11243" xr:uid="{00000000-0005-0000-0000-000077190000}"/>
    <cellStyle name="40% - Accent1 68" xfId="5487" xr:uid="{00000000-0005-0000-0000-000078190000}"/>
    <cellStyle name="40% - Accent1 68 2" xfId="5488" xr:uid="{00000000-0005-0000-0000-000079190000}"/>
    <cellStyle name="40% - Accent1 68 2 2" xfId="5489" xr:uid="{00000000-0005-0000-0000-00007A190000}"/>
    <cellStyle name="40% - Accent1 68 2_Working Capital Current" xfId="11244" xr:uid="{00000000-0005-0000-0000-00007B190000}"/>
    <cellStyle name="40% - Accent1 68 3" xfId="5490" xr:uid="{00000000-0005-0000-0000-00007C190000}"/>
    <cellStyle name="40% - Accent1 68 4" xfId="5491" xr:uid="{00000000-0005-0000-0000-00007D190000}"/>
    <cellStyle name="40% - Accent1 68_Working Capital Current" xfId="11245" xr:uid="{00000000-0005-0000-0000-00007E190000}"/>
    <cellStyle name="40% - Accent1 69" xfId="5492" xr:uid="{00000000-0005-0000-0000-00007F190000}"/>
    <cellStyle name="40% - Accent1 69 2" xfId="5493" xr:uid="{00000000-0005-0000-0000-000080190000}"/>
    <cellStyle name="40% - Accent1 69 2 2" xfId="5494" xr:uid="{00000000-0005-0000-0000-000081190000}"/>
    <cellStyle name="40% - Accent1 69 2_Working Capital Current" xfId="11246" xr:uid="{00000000-0005-0000-0000-000082190000}"/>
    <cellStyle name="40% - Accent1 69 3" xfId="5495" xr:uid="{00000000-0005-0000-0000-000083190000}"/>
    <cellStyle name="40% - Accent1 69 4" xfId="5496" xr:uid="{00000000-0005-0000-0000-000084190000}"/>
    <cellStyle name="40% - Accent1 69_Working Capital Current" xfId="11247" xr:uid="{00000000-0005-0000-0000-000085190000}"/>
    <cellStyle name="40% - Accent1 7" xfId="5497" xr:uid="{00000000-0005-0000-0000-000086190000}"/>
    <cellStyle name="40% - Accent1 7 2" xfId="5498" xr:uid="{00000000-0005-0000-0000-000087190000}"/>
    <cellStyle name="40% - Accent1 7 2 2" xfId="5499" xr:uid="{00000000-0005-0000-0000-000088190000}"/>
    <cellStyle name="40% - Accent1 7 2 2 2" xfId="5500" xr:uid="{00000000-0005-0000-0000-000089190000}"/>
    <cellStyle name="40% - Accent1 7 2 2_Working Capital Current" xfId="11248" xr:uid="{00000000-0005-0000-0000-00008A190000}"/>
    <cellStyle name="40% - Accent1 7 2 3" xfId="5501" xr:uid="{00000000-0005-0000-0000-00008B190000}"/>
    <cellStyle name="40% - Accent1 7 2 4" xfId="5502" xr:uid="{00000000-0005-0000-0000-00008C190000}"/>
    <cellStyle name="40% - Accent1 7 2_Working Capital Current" xfId="11249" xr:uid="{00000000-0005-0000-0000-00008D190000}"/>
    <cellStyle name="40% - Accent1 7 3" xfId="5503" xr:uid="{00000000-0005-0000-0000-00008E190000}"/>
    <cellStyle name="40% - Accent1 7 3 2" xfId="5504" xr:uid="{00000000-0005-0000-0000-00008F190000}"/>
    <cellStyle name="40% - Accent1 7 3_Working Capital Current" xfId="11250" xr:uid="{00000000-0005-0000-0000-000090190000}"/>
    <cellStyle name="40% - Accent1 7 4" xfId="5505" xr:uid="{00000000-0005-0000-0000-000091190000}"/>
    <cellStyle name="40% - Accent1 7 5" xfId="5506" xr:uid="{00000000-0005-0000-0000-000092190000}"/>
    <cellStyle name="40% - Accent1 7_Not_for_upload_before_M4_correc" xfId="11251" xr:uid="{00000000-0005-0000-0000-000093190000}"/>
    <cellStyle name="40% - Accent1 70" xfId="5507" xr:uid="{00000000-0005-0000-0000-000094190000}"/>
    <cellStyle name="40% - Accent1 70 2" xfId="5508" xr:uid="{00000000-0005-0000-0000-000095190000}"/>
    <cellStyle name="40% - Accent1 70 2 2" xfId="5509" xr:uid="{00000000-0005-0000-0000-000096190000}"/>
    <cellStyle name="40% - Accent1 70 2_Working Capital Current" xfId="11252" xr:uid="{00000000-0005-0000-0000-000097190000}"/>
    <cellStyle name="40% - Accent1 70 3" xfId="5510" xr:uid="{00000000-0005-0000-0000-000098190000}"/>
    <cellStyle name="40% - Accent1 70 4" xfId="5511" xr:uid="{00000000-0005-0000-0000-000099190000}"/>
    <cellStyle name="40% - Accent1 70_Working Capital Current" xfId="11253" xr:uid="{00000000-0005-0000-0000-00009A190000}"/>
    <cellStyle name="40% - Accent1 71" xfId="5512" xr:uid="{00000000-0005-0000-0000-00009B190000}"/>
    <cellStyle name="40% - Accent1 71 2" xfId="5513" xr:uid="{00000000-0005-0000-0000-00009C190000}"/>
    <cellStyle name="40% - Accent1 71 2 2" xfId="5514" xr:uid="{00000000-0005-0000-0000-00009D190000}"/>
    <cellStyle name="40% - Accent1 71 2_Working Capital Current" xfId="11254" xr:uid="{00000000-0005-0000-0000-00009E190000}"/>
    <cellStyle name="40% - Accent1 71 3" xfId="5515" xr:uid="{00000000-0005-0000-0000-00009F190000}"/>
    <cellStyle name="40% - Accent1 71 4" xfId="5516" xr:uid="{00000000-0005-0000-0000-0000A0190000}"/>
    <cellStyle name="40% - Accent1 71_Working Capital Current" xfId="11255" xr:uid="{00000000-0005-0000-0000-0000A1190000}"/>
    <cellStyle name="40% - Accent1 72" xfId="5517" xr:uid="{00000000-0005-0000-0000-0000A2190000}"/>
    <cellStyle name="40% - Accent1 72 2" xfId="5518" xr:uid="{00000000-0005-0000-0000-0000A3190000}"/>
    <cellStyle name="40% - Accent1 72 2 2" xfId="5519" xr:uid="{00000000-0005-0000-0000-0000A4190000}"/>
    <cellStyle name="40% - Accent1 72 2_Working Capital Current" xfId="11256" xr:uid="{00000000-0005-0000-0000-0000A5190000}"/>
    <cellStyle name="40% - Accent1 72 3" xfId="5520" xr:uid="{00000000-0005-0000-0000-0000A6190000}"/>
    <cellStyle name="40% - Accent1 72 4" xfId="5521" xr:uid="{00000000-0005-0000-0000-0000A7190000}"/>
    <cellStyle name="40% - Accent1 72_Working Capital Current" xfId="11257" xr:uid="{00000000-0005-0000-0000-0000A8190000}"/>
    <cellStyle name="40% - Accent1 73" xfId="5522" xr:uid="{00000000-0005-0000-0000-0000A9190000}"/>
    <cellStyle name="40% - Accent1 73 2" xfId="5523" xr:uid="{00000000-0005-0000-0000-0000AA190000}"/>
    <cellStyle name="40% - Accent1 73 2 2" xfId="5524" xr:uid="{00000000-0005-0000-0000-0000AB190000}"/>
    <cellStyle name="40% - Accent1 73 2_Working Capital Current" xfId="11258" xr:uid="{00000000-0005-0000-0000-0000AC190000}"/>
    <cellStyle name="40% - Accent1 73 3" xfId="5525" xr:uid="{00000000-0005-0000-0000-0000AD190000}"/>
    <cellStyle name="40% - Accent1 73 4" xfId="5526" xr:uid="{00000000-0005-0000-0000-0000AE190000}"/>
    <cellStyle name="40% - Accent1 73_Working Capital Current" xfId="11259" xr:uid="{00000000-0005-0000-0000-0000AF190000}"/>
    <cellStyle name="40% - Accent1 74" xfId="5527" xr:uid="{00000000-0005-0000-0000-0000B0190000}"/>
    <cellStyle name="40% - Accent1 74 2" xfId="5528" xr:uid="{00000000-0005-0000-0000-0000B1190000}"/>
    <cellStyle name="40% - Accent1 74 2 2" xfId="5529" xr:uid="{00000000-0005-0000-0000-0000B2190000}"/>
    <cellStyle name="40% - Accent1 74 2_Working Capital Current" xfId="11260" xr:uid="{00000000-0005-0000-0000-0000B3190000}"/>
    <cellStyle name="40% - Accent1 74 3" xfId="5530" xr:uid="{00000000-0005-0000-0000-0000B4190000}"/>
    <cellStyle name="40% - Accent1 74 4" xfId="5531" xr:uid="{00000000-0005-0000-0000-0000B5190000}"/>
    <cellStyle name="40% - Accent1 74_Working Capital Current" xfId="11261" xr:uid="{00000000-0005-0000-0000-0000B6190000}"/>
    <cellStyle name="40% - Accent1 75" xfId="5532" xr:uid="{00000000-0005-0000-0000-0000B7190000}"/>
    <cellStyle name="40% - Accent1 75 2" xfId="5533" xr:uid="{00000000-0005-0000-0000-0000B8190000}"/>
    <cellStyle name="40% - Accent1 75 2 2" xfId="5534" xr:uid="{00000000-0005-0000-0000-0000B9190000}"/>
    <cellStyle name="40% - Accent1 75 2_Working Capital Current" xfId="11262" xr:uid="{00000000-0005-0000-0000-0000BA190000}"/>
    <cellStyle name="40% - Accent1 75 3" xfId="5535" xr:uid="{00000000-0005-0000-0000-0000BB190000}"/>
    <cellStyle name="40% - Accent1 75 4" xfId="5536" xr:uid="{00000000-0005-0000-0000-0000BC190000}"/>
    <cellStyle name="40% - Accent1 75_Working Capital Current" xfId="11263" xr:uid="{00000000-0005-0000-0000-0000BD190000}"/>
    <cellStyle name="40% - Accent1 76" xfId="5537" xr:uid="{00000000-0005-0000-0000-0000BE190000}"/>
    <cellStyle name="40% - Accent1 76 2" xfId="5538" xr:uid="{00000000-0005-0000-0000-0000BF190000}"/>
    <cellStyle name="40% - Accent1 76 2 2" xfId="5539" xr:uid="{00000000-0005-0000-0000-0000C0190000}"/>
    <cellStyle name="40% - Accent1 76 2_Working Capital Current" xfId="11264" xr:uid="{00000000-0005-0000-0000-0000C1190000}"/>
    <cellStyle name="40% - Accent1 76 3" xfId="5540" xr:uid="{00000000-0005-0000-0000-0000C2190000}"/>
    <cellStyle name="40% - Accent1 76 4" xfId="5541" xr:uid="{00000000-0005-0000-0000-0000C3190000}"/>
    <cellStyle name="40% - Accent1 76_Working Capital Current" xfId="11265" xr:uid="{00000000-0005-0000-0000-0000C4190000}"/>
    <cellStyle name="40% - Accent1 77" xfId="5542" xr:uid="{00000000-0005-0000-0000-0000C5190000}"/>
    <cellStyle name="40% - Accent1 77 2" xfId="5543" xr:uid="{00000000-0005-0000-0000-0000C6190000}"/>
    <cellStyle name="40% - Accent1 77 2 2" xfId="5544" xr:uid="{00000000-0005-0000-0000-0000C7190000}"/>
    <cellStyle name="40% - Accent1 77 2_Working Capital Current" xfId="11266" xr:uid="{00000000-0005-0000-0000-0000C8190000}"/>
    <cellStyle name="40% - Accent1 77 3" xfId="5545" xr:uid="{00000000-0005-0000-0000-0000C9190000}"/>
    <cellStyle name="40% - Accent1 77 4" xfId="5546" xr:uid="{00000000-0005-0000-0000-0000CA190000}"/>
    <cellStyle name="40% - Accent1 77_Working Capital Current" xfId="11267" xr:uid="{00000000-0005-0000-0000-0000CB190000}"/>
    <cellStyle name="40% - Accent1 78" xfId="5547" xr:uid="{00000000-0005-0000-0000-0000CC190000}"/>
    <cellStyle name="40% - Accent1 78 2" xfId="5548" xr:uid="{00000000-0005-0000-0000-0000CD190000}"/>
    <cellStyle name="40% - Accent1 78 2 2" xfId="5549" xr:uid="{00000000-0005-0000-0000-0000CE190000}"/>
    <cellStyle name="40% - Accent1 78 2_Working Capital Current" xfId="11268" xr:uid="{00000000-0005-0000-0000-0000CF190000}"/>
    <cellStyle name="40% - Accent1 78 3" xfId="5550" xr:uid="{00000000-0005-0000-0000-0000D0190000}"/>
    <cellStyle name="40% - Accent1 78 4" xfId="5551" xr:uid="{00000000-0005-0000-0000-0000D1190000}"/>
    <cellStyle name="40% - Accent1 78_Working Capital Current" xfId="11269" xr:uid="{00000000-0005-0000-0000-0000D2190000}"/>
    <cellStyle name="40% - Accent1 79" xfId="5552" xr:uid="{00000000-0005-0000-0000-0000D3190000}"/>
    <cellStyle name="40% - Accent1 79 2" xfId="5553" xr:uid="{00000000-0005-0000-0000-0000D4190000}"/>
    <cellStyle name="40% - Accent1 79 2 2" xfId="5554" xr:uid="{00000000-0005-0000-0000-0000D5190000}"/>
    <cellStyle name="40% - Accent1 79 2_Working Capital Current" xfId="11270" xr:uid="{00000000-0005-0000-0000-0000D6190000}"/>
    <cellStyle name="40% - Accent1 79 3" xfId="5555" xr:uid="{00000000-0005-0000-0000-0000D7190000}"/>
    <cellStyle name="40% - Accent1 79 4" xfId="5556" xr:uid="{00000000-0005-0000-0000-0000D8190000}"/>
    <cellStyle name="40% - Accent1 79_Working Capital Current" xfId="11271" xr:uid="{00000000-0005-0000-0000-0000D9190000}"/>
    <cellStyle name="40% - Accent1 8" xfId="5557" xr:uid="{00000000-0005-0000-0000-0000DA190000}"/>
    <cellStyle name="40% - Accent1 8 2" xfId="5558" xr:uid="{00000000-0005-0000-0000-0000DB190000}"/>
    <cellStyle name="40% - Accent1 8 2 2" xfId="5559" xr:uid="{00000000-0005-0000-0000-0000DC190000}"/>
    <cellStyle name="40% - Accent1 8 2 2 2" xfId="5560" xr:uid="{00000000-0005-0000-0000-0000DD190000}"/>
    <cellStyle name="40% - Accent1 8 2 2_Working Capital Current" xfId="11272" xr:uid="{00000000-0005-0000-0000-0000DE190000}"/>
    <cellStyle name="40% - Accent1 8 2 3" xfId="5561" xr:uid="{00000000-0005-0000-0000-0000DF190000}"/>
    <cellStyle name="40% - Accent1 8 2 4" xfId="5562" xr:uid="{00000000-0005-0000-0000-0000E0190000}"/>
    <cellStyle name="40% - Accent1 8 2_Working Capital Current" xfId="11273" xr:uid="{00000000-0005-0000-0000-0000E1190000}"/>
    <cellStyle name="40% - Accent1 8 3" xfId="5563" xr:uid="{00000000-0005-0000-0000-0000E2190000}"/>
    <cellStyle name="40% - Accent1 8 3 2" xfId="5564" xr:uid="{00000000-0005-0000-0000-0000E3190000}"/>
    <cellStyle name="40% - Accent1 8 3_Working Capital Current" xfId="11274" xr:uid="{00000000-0005-0000-0000-0000E4190000}"/>
    <cellStyle name="40% - Accent1 8 4" xfId="5565" xr:uid="{00000000-0005-0000-0000-0000E5190000}"/>
    <cellStyle name="40% - Accent1 8 5" xfId="5566" xr:uid="{00000000-0005-0000-0000-0000E6190000}"/>
    <cellStyle name="40% - Accent1 8_Not_for_upload_before_M4_correc" xfId="11275" xr:uid="{00000000-0005-0000-0000-0000E7190000}"/>
    <cellStyle name="40% - Accent1 80" xfId="5567" xr:uid="{00000000-0005-0000-0000-0000E8190000}"/>
    <cellStyle name="40% - Accent1 80 2" xfId="5568" xr:uid="{00000000-0005-0000-0000-0000E9190000}"/>
    <cellStyle name="40% - Accent1 80 2 2" xfId="5569" xr:uid="{00000000-0005-0000-0000-0000EA190000}"/>
    <cellStyle name="40% - Accent1 80 2_Working Capital Current" xfId="11276" xr:uid="{00000000-0005-0000-0000-0000EB190000}"/>
    <cellStyle name="40% - Accent1 80 3" xfId="5570" xr:uid="{00000000-0005-0000-0000-0000EC190000}"/>
    <cellStyle name="40% - Accent1 80 4" xfId="5571" xr:uid="{00000000-0005-0000-0000-0000ED190000}"/>
    <cellStyle name="40% - Accent1 80_Working Capital Current" xfId="11277" xr:uid="{00000000-0005-0000-0000-0000EE190000}"/>
    <cellStyle name="40% - Accent1 81" xfId="5572" xr:uid="{00000000-0005-0000-0000-0000EF190000}"/>
    <cellStyle name="40% - Accent1 81 2" xfId="5573" xr:uid="{00000000-0005-0000-0000-0000F0190000}"/>
    <cellStyle name="40% - Accent1 81 2 2" xfId="5574" xr:uid="{00000000-0005-0000-0000-0000F1190000}"/>
    <cellStyle name="40% - Accent1 81 2_Working Capital Current" xfId="11278" xr:uid="{00000000-0005-0000-0000-0000F2190000}"/>
    <cellStyle name="40% - Accent1 81 3" xfId="5575" xr:uid="{00000000-0005-0000-0000-0000F3190000}"/>
    <cellStyle name="40% - Accent1 81 4" xfId="5576" xr:uid="{00000000-0005-0000-0000-0000F4190000}"/>
    <cellStyle name="40% - Accent1 81_Working Capital Current" xfId="11279" xr:uid="{00000000-0005-0000-0000-0000F5190000}"/>
    <cellStyle name="40% - Accent1 82" xfId="5577" xr:uid="{00000000-0005-0000-0000-0000F6190000}"/>
    <cellStyle name="40% - Accent1 82 2" xfId="5578" xr:uid="{00000000-0005-0000-0000-0000F7190000}"/>
    <cellStyle name="40% - Accent1 82 2 2" xfId="5579" xr:uid="{00000000-0005-0000-0000-0000F8190000}"/>
    <cellStyle name="40% - Accent1 82 2_Working Capital Current" xfId="11280" xr:uid="{00000000-0005-0000-0000-0000F9190000}"/>
    <cellStyle name="40% - Accent1 82 3" xfId="5580" xr:uid="{00000000-0005-0000-0000-0000FA190000}"/>
    <cellStyle name="40% - Accent1 82 4" xfId="5581" xr:uid="{00000000-0005-0000-0000-0000FB190000}"/>
    <cellStyle name="40% - Accent1 82_Working Capital Current" xfId="11281" xr:uid="{00000000-0005-0000-0000-0000FC190000}"/>
    <cellStyle name="40% - Accent1 83" xfId="5582" xr:uid="{00000000-0005-0000-0000-0000FD190000}"/>
    <cellStyle name="40% - Accent1 83 2" xfId="5583" xr:uid="{00000000-0005-0000-0000-0000FE190000}"/>
    <cellStyle name="40% - Accent1 83 2 2" xfId="5584" xr:uid="{00000000-0005-0000-0000-0000FF190000}"/>
    <cellStyle name="40% - Accent1 83 2_Working Capital Current" xfId="11282" xr:uid="{00000000-0005-0000-0000-0000001A0000}"/>
    <cellStyle name="40% - Accent1 83 3" xfId="5585" xr:uid="{00000000-0005-0000-0000-0000011A0000}"/>
    <cellStyle name="40% - Accent1 83 4" xfId="5586" xr:uid="{00000000-0005-0000-0000-0000021A0000}"/>
    <cellStyle name="40% - Accent1 83_Working Capital Current" xfId="11283" xr:uid="{00000000-0005-0000-0000-0000031A0000}"/>
    <cellStyle name="40% - Accent1 84" xfId="5587" xr:uid="{00000000-0005-0000-0000-0000041A0000}"/>
    <cellStyle name="40% - Accent1 84 2" xfId="5588" xr:uid="{00000000-0005-0000-0000-0000051A0000}"/>
    <cellStyle name="40% - Accent1 84 2 2" xfId="5589" xr:uid="{00000000-0005-0000-0000-0000061A0000}"/>
    <cellStyle name="40% - Accent1 84 2_Working Capital Current" xfId="11284" xr:uid="{00000000-0005-0000-0000-0000071A0000}"/>
    <cellStyle name="40% - Accent1 84 3" xfId="5590" xr:uid="{00000000-0005-0000-0000-0000081A0000}"/>
    <cellStyle name="40% - Accent1 84 4" xfId="5591" xr:uid="{00000000-0005-0000-0000-0000091A0000}"/>
    <cellStyle name="40% - Accent1 84_Working Capital Current" xfId="11285" xr:uid="{00000000-0005-0000-0000-00000A1A0000}"/>
    <cellStyle name="40% - Accent1 85" xfId="5592" xr:uid="{00000000-0005-0000-0000-00000B1A0000}"/>
    <cellStyle name="40% - Accent1 85 2" xfId="5593" xr:uid="{00000000-0005-0000-0000-00000C1A0000}"/>
    <cellStyle name="40% - Accent1 85 2 2" xfId="5594" xr:uid="{00000000-0005-0000-0000-00000D1A0000}"/>
    <cellStyle name="40% - Accent1 85 2_Working Capital Current" xfId="11286" xr:uid="{00000000-0005-0000-0000-00000E1A0000}"/>
    <cellStyle name="40% - Accent1 85 3" xfId="5595" xr:uid="{00000000-0005-0000-0000-00000F1A0000}"/>
    <cellStyle name="40% - Accent1 85 4" xfId="5596" xr:uid="{00000000-0005-0000-0000-0000101A0000}"/>
    <cellStyle name="40% - Accent1 85_Working Capital Current" xfId="11287" xr:uid="{00000000-0005-0000-0000-0000111A0000}"/>
    <cellStyle name="40% - Accent1 86" xfId="5597" xr:uid="{00000000-0005-0000-0000-0000121A0000}"/>
    <cellStyle name="40% - Accent1 86 2" xfId="5598" xr:uid="{00000000-0005-0000-0000-0000131A0000}"/>
    <cellStyle name="40% - Accent1 86 2 2" xfId="5599" xr:uid="{00000000-0005-0000-0000-0000141A0000}"/>
    <cellStyle name="40% - Accent1 86 2_Working Capital Current" xfId="11288" xr:uid="{00000000-0005-0000-0000-0000151A0000}"/>
    <cellStyle name="40% - Accent1 86 3" xfId="5600" xr:uid="{00000000-0005-0000-0000-0000161A0000}"/>
    <cellStyle name="40% - Accent1 86 4" xfId="5601" xr:uid="{00000000-0005-0000-0000-0000171A0000}"/>
    <cellStyle name="40% - Accent1 86_Working Capital Current" xfId="11289" xr:uid="{00000000-0005-0000-0000-0000181A0000}"/>
    <cellStyle name="40% - Accent1 87" xfId="5602" xr:uid="{00000000-0005-0000-0000-0000191A0000}"/>
    <cellStyle name="40% - Accent1 87 2" xfId="5603" xr:uid="{00000000-0005-0000-0000-00001A1A0000}"/>
    <cellStyle name="40% - Accent1 87 2 2" xfId="5604" xr:uid="{00000000-0005-0000-0000-00001B1A0000}"/>
    <cellStyle name="40% - Accent1 87 2_Working Capital Current" xfId="11290" xr:uid="{00000000-0005-0000-0000-00001C1A0000}"/>
    <cellStyle name="40% - Accent1 87 3" xfId="5605" xr:uid="{00000000-0005-0000-0000-00001D1A0000}"/>
    <cellStyle name="40% - Accent1 87 4" xfId="5606" xr:uid="{00000000-0005-0000-0000-00001E1A0000}"/>
    <cellStyle name="40% - Accent1 87_Working Capital Current" xfId="11291" xr:uid="{00000000-0005-0000-0000-00001F1A0000}"/>
    <cellStyle name="40% - Accent1 88" xfId="5607" xr:uid="{00000000-0005-0000-0000-0000201A0000}"/>
    <cellStyle name="40% - Accent1 88 2" xfId="5608" xr:uid="{00000000-0005-0000-0000-0000211A0000}"/>
    <cellStyle name="40% - Accent1 88 2 2" xfId="5609" xr:uid="{00000000-0005-0000-0000-0000221A0000}"/>
    <cellStyle name="40% - Accent1 88 2_Working Capital Current" xfId="11292" xr:uid="{00000000-0005-0000-0000-0000231A0000}"/>
    <cellStyle name="40% - Accent1 88 3" xfId="5610" xr:uid="{00000000-0005-0000-0000-0000241A0000}"/>
    <cellStyle name="40% - Accent1 88 4" xfId="5611" xr:uid="{00000000-0005-0000-0000-0000251A0000}"/>
    <cellStyle name="40% - Accent1 88_Working Capital Current" xfId="11293" xr:uid="{00000000-0005-0000-0000-0000261A0000}"/>
    <cellStyle name="40% - Accent1 89" xfId="5612" xr:uid="{00000000-0005-0000-0000-0000271A0000}"/>
    <cellStyle name="40% - Accent1 89 2" xfId="5613" xr:uid="{00000000-0005-0000-0000-0000281A0000}"/>
    <cellStyle name="40% - Accent1 89 2 2" xfId="5614" xr:uid="{00000000-0005-0000-0000-0000291A0000}"/>
    <cellStyle name="40% - Accent1 89 2_Working Capital Current" xfId="11294" xr:uid="{00000000-0005-0000-0000-00002A1A0000}"/>
    <cellStyle name="40% - Accent1 89 3" xfId="5615" xr:uid="{00000000-0005-0000-0000-00002B1A0000}"/>
    <cellStyle name="40% - Accent1 89 4" xfId="5616" xr:uid="{00000000-0005-0000-0000-00002C1A0000}"/>
    <cellStyle name="40% - Accent1 89_Working Capital Current" xfId="11295" xr:uid="{00000000-0005-0000-0000-00002D1A0000}"/>
    <cellStyle name="40% - Accent1 9" xfId="5617" xr:uid="{00000000-0005-0000-0000-00002E1A0000}"/>
    <cellStyle name="40% - Accent1 9 2" xfId="5618" xr:uid="{00000000-0005-0000-0000-00002F1A0000}"/>
    <cellStyle name="40% - Accent1 9 2 2" xfId="5619" xr:uid="{00000000-0005-0000-0000-0000301A0000}"/>
    <cellStyle name="40% - Accent1 9 2 2 2" xfId="5620" xr:uid="{00000000-0005-0000-0000-0000311A0000}"/>
    <cellStyle name="40% - Accent1 9 2 2_Working Capital Current" xfId="11296" xr:uid="{00000000-0005-0000-0000-0000321A0000}"/>
    <cellStyle name="40% - Accent1 9 2 3" xfId="5621" xr:uid="{00000000-0005-0000-0000-0000331A0000}"/>
    <cellStyle name="40% - Accent1 9 2 4" xfId="5622" xr:uid="{00000000-0005-0000-0000-0000341A0000}"/>
    <cellStyle name="40% - Accent1 9 2_Working Capital Current" xfId="11297" xr:uid="{00000000-0005-0000-0000-0000351A0000}"/>
    <cellStyle name="40% - Accent1 9 3" xfId="5623" xr:uid="{00000000-0005-0000-0000-0000361A0000}"/>
    <cellStyle name="40% - Accent1 9 3 2" xfId="5624" xr:uid="{00000000-0005-0000-0000-0000371A0000}"/>
    <cellStyle name="40% - Accent1 9 3_Working Capital Current" xfId="11298" xr:uid="{00000000-0005-0000-0000-0000381A0000}"/>
    <cellStyle name="40% - Accent1 9 4" xfId="5625" xr:uid="{00000000-0005-0000-0000-0000391A0000}"/>
    <cellStyle name="40% - Accent1 9 5" xfId="5626" xr:uid="{00000000-0005-0000-0000-00003A1A0000}"/>
    <cellStyle name="40% - Accent1 9_Not_for_upload_before_M4_correc" xfId="11299" xr:uid="{00000000-0005-0000-0000-00003B1A0000}"/>
    <cellStyle name="40% - Accent1 90" xfId="5627" xr:uid="{00000000-0005-0000-0000-00003C1A0000}"/>
    <cellStyle name="40% - Accent1 90 2" xfId="5628" xr:uid="{00000000-0005-0000-0000-00003D1A0000}"/>
    <cellStyle name="40% - Accent1 90 2 2" xfId="5629" xr:uid="{00000000-0005-0000-0000-00003E1A0000}"/>
    <cellStyle name="40% - Accent1 90 2_Working Capital Current" xfId="11300" xr:uid="{00000000-0005-0000-0000-00003F1A0000}"/>
    <cellStyle name="40% - Accent1 90 3" xfId="5630" xr:uid="{00000000-0005-0000-0000-0000401A0000}"/>
    <cellStyle name="40% - Accent1 90 4" xfId="5631" xr:uid="{00000000-0005-0000-0000-0000411A0000}"/>
    <cellStyle name="40% - Accent1 90_Working Capital Current" xfId="11301" xr:uid="{00000000-0005-0000-0000-0000421A0000}"/>
    <cellStyle name="40% - Accent1 91" xfId="5632" xr:uid="{00000000-0005-0000-0000-0000431A0000}"/>
    <cellStyle name="40% - Accent1 91 2" xfId="5633" xr:uid="{00000000-0005-0000-0000-0000441A0000}"/>
    <cellStyle name="40% - Accent1 91 2 2" xfId="5634" xr:uid="{00000000-0005-0000-0000-0000451A0000}"/>
    <cellStyle name="40% - Accent1 91 2_Working Capital Current" xfId="11302" xr:uid="{00000000-0005-0000-0000-0000461A0000}"/>
    <cellStyle name="40% - Accent1 91 3" xfId="5635" xr:uid="{00000000-0005-0000-0000-0000471A0000}"/>
    <cellStyle name="40% - Accent1 91 4" xfId="5636" xr:uid="{00000000-0005-0000-0000-0000481A0000}"/>
    <cellStyle name="40% - Accent1 91_Working Capital Current" xfId="11303" xr:uid="{00000000-0005-0000-0000-0000491A0000}"/>
    <cellStyle name="40% - Accent1 92" xfId="5637" xr:uid="{00000000-0005-0000-0000-00004A1A0000}"/>
    <cellStyle name="40% - Accent1 92 2" xfId="5638" xr:uid="{00000000-0005-0000-0000-00004B1A0000}"/>
    <cellStyle name="40% - Accent1 92 2 2" xfId="5639" xr:uid="{00000000-0005-0000-0000-00004C1A0000}"/>
    <cellStyle name="40% - Accent1 92 2_Working Capital Current" xfId="11304" xr:uid="{00000000-0005-0000-0000-00004D1A0000}"/>
    <cellStyle name="40% - Accent1 92 3" xfId="5640" xr:uid="{00000000-0005-0000-0000-00004E1A0000}"/>
    <cellStyle name="40% - Accent1 92 4" xfId="5641" xr:uid="{00000000-0005-0000-0000-00004F1A0000}"/>
    <cellStyle name="40% - Accent1 92_Working Capital Current" xfId="11305" xr:uid="{00000000-0005-0000-0000-0000501A0000}"/>
    <cellStyle name="40% - Accent1 93" xfId="5642" xr:uid="{00000000-0005-0000-0000-0000511A0000}"/>
    <cellStyle name="40% - Accent1 93 2" xfId="5643" xr:uid="{00000000-0005-0000-0000-0000521A0000}"/>
    <cellStyle name="40% - Accent1 93 2 2" xfId="5644" xr:uid="{00000000-0005-0000-0000-0000531A0000}"/>
    <cellStyle name="40% - Accent1 93 2_Working Capital Current" xfId="11306" xr:uid="{00000000-0005-0000-0000-0000541A0000}"/>
    <cellStyle name="40% - Accent1 93 3" xfId="5645" xr:uid="{00000000-0005-0000-0000-0000551A0000}"/>
    <cellStyle name="40% - Accent1 93 4" xfId="5646" xr:uid="{00000000-0005-0000-0000-0000561A0000}"/>
    <cellStyle name="40% - Accent1 93_Working Capital Current" xfId="11307" xr:uid="{00000000-0005-0000-0000-0000571A0000}"/>
    <cellStyle name="40% - Accent1 94" xfId="5647" xr:uid="{00000000-0005-0000-0000-0000581A0000}"/>
    <cellStyle name="40% - Accent1 94 2" xfId="5648" xr:uid="{00000000-0005-0000-0000-0000591A0000}"/>
    <cellStyle name="40% - Accent1 94 2 2" xfId="5649" xr:uid="{00000000-0005-0000-0000-00005A1A0000}"/>
    <cellStyle name="40% - Accent1 94 2_Working Capital Current" xfId="11308" xr:uid="{00000000-0005-0000-0000-00005B1A0000}"/>
    <cellStyle name="40% - Accent1 94 3" xfId="5650" xr:uid="{00000000-0005-0000-0000-00005C1A0000}"/>
    <cellStyle name="40% - Accent1 94 4" xfId="5651" xr:uid="{00000000-0005-0000-0000-00005D1A0000}"/>
    <cellStyle name="40% - Accent1 94_Working Capital Current" xfId="11309" xr:uid="{00000000-0005-0000-0000-00005E1A0000}"/>
    <cellStyle name="40% - Accent1 95" xfId="5652" xr:uid="{00000000-0005-0000-0000-00005F1A0000}"/>
    <cellStyle name="40% - Accent1 95 2" xfId="5653" xr:uid="{00000000-0005-0000-0000-0000601A0000}"/>
    <cellStyle name="40% - Accent1 95 2 2" xfId="5654" xr:uid="{00000000-0005-0000-0000-0000611A0000}"/>
    <cellStyle name="40% - Accent1 95 2_Working Capital Current" xfId="11310" xr:uid="{00000000-0005-0000-0000-0000621A0000}"/>
    <cellStyle name="40% - Accent1 95 3" xfId="5655" xr:uid="{00000000-0005-0000-0000-0000631A0000}"/>
    <cellStyle name="40% - Accent1 95 4" xfId="5656" xr:uid="{00000000-0005-0000-0000-0000641A0000}"/>
    <cellStyle name="40% - Accent1 95_Working Capital Current" xfId="11311" xr:uid="{00000000-0005-0000-0000-0000651A0000}"/>
    <cellStyle name="40% - Accent1 96" xfId="5657" xr:uid="{00000000-0005-0000-0000-0000661A0000}"/>
    <cellStyle name="40% - Accent1 96 2" xfId="5658" xr:uid="{00000000-0005-0000-0000-0000671A0000}"/>
    <cellStyle name="40% - Accent1 96 2 2" xfId="5659" xr:uid="{00000000-0005-0000-0000-0000681A0000}"/>
    <cellStyle name="40% - Accent1 96 2_Working Capital Current" xfId="11312" xr:uid="{00000000-0005-0000-0000-0000691A0000}"/>
    <cellStyle name="40% - Accent1 96 3" xfId="5660" xr:uid="{00000000-0005-0000-0000-00006A1A0000}"/>
    <cellStyle name="40% - Accent1 96 4" xfId="5661" xr:uid="{00000000-0005-0000-0000-00006B1A0000}"/>
    <cellStyle name="40% - Accent1 96_Working Capital Current" xfId="11313" xr:uid="{00000000-0005-0000-0000-00006C1A0000}"/>
    <cellStyle name="40% - Accent1 97" xfId="5662" xr:uid="{00000000-0005-0000-0000-00006D1A0000}"/>
    <cellStyle name="40% - Accent1 97 2" xfId="5663" xr:uid="{00000000-0005-0000-0000-00006E1A0000}"/>
    <cellStyle name="40% - Accent1 97 2 2" xfId="5664" xr:uid="{00000000-0005-0000-0000-00006F1A0000}"/>
    <cellStyle name="40% - Accent1 97 2_Working Capital Current" xfId="11314" xr:uid="{00000000-0005-0000-0000-0000701A0000}"/>
    <cellStyle name="40% - Accent1 97 3" xfId="5665" xr:uid="{00000000-0005-0000-0000-0000711A0000}"/>
    <cellStyle name="40% - Accent1 97 4" xfId="5666" xr:uid="{00000000-0005-0000-0000-0000721A0000}"/>
    <cellStyle name="40% - Accent1 97_Working Capital Current" xfId="11315" xr:uid="{00000000-0005-0000-0000-0000731A0000}"/>
    <cellStyle name="40% - Accent1 98" xfId="5667" xr:uid="{00000000-0005-0000-0000-0000741A0000}"/>
    <cellStyle name="40% - Accent1 98 2" xfId="5668" xr:uid="{00000000-0005-0000-0000-0000751A0000}"/>
    <cellStyle name="40% - Accent1 98 2 2" xfId="5669" xr:uid="{00000000-0005-0000-0000-0000761A0000}"/>
    <cellStyle name="40% - Accent1 98 2_Working Capital Current" xfId="11316" xr:uid="{00000000-0005-0000-0000-0000771A0000}"/>
    <cellStyle name="40% - Accent1 98 3" xfId="5670" xr:uid="{00000000-0005-0000-0000-0000781A0000}"/>
    <cellStyle name="40% - Accent1 98 4" xfId="5671" xr:uid="{00000000-0005-0000-0000-0000791A0000}"/>
    <cellStyle name="40% - Accent1 98_Working Capital Current" xfId="11317" xr:uid="{00000000-0005-0000-0000-00007A1A0000}"/>
    <cellStyle name="40% - Accent1 99" xfId="5672" xr:uid="{00000000-0005-0000-0000-00007B1A0000}"/>
    <cellStyle name="40% - Accent1 99 2" xfId="5673" xr:uid="{00000000-0005-0000-0000-00007C1A0000}"/>
    <cellStyle name="40% - Accent1 99 2 2" xfId="5674" xr:uid="{00000000-0005-0000-0000-00007D1A0000}"/>
    <cellStyle name="40% - Accent1 99 2_Working Capital Current" xfId="11318" xr:uid="{00000000-0005-0000-0000-00007E1A0000}"/>
    <cellStyle name="40% - Accent1 99 3" xfId="5675" xr:uid="{00000000-0005-0000-0000-00007F1A0000}"/>
    <cellStyle name="40% - Accent1 99 4" xfId="5676" xr:uid="{00000000-0005-0000-0000-0000801A0000}"/>
    <cellStyle name="40% - Accent1 99_Working Capital Current" xfId="11319" xr:uid="{00000000-0005-0000-0000-0000811A0000}"/>
    <cellStyle name="40% - Accent2" xfId="25" builtinId="35" customBuiltin="1"/>
    <cellStyle name="40% - Accent2 10" xfId="5677" xr:uid="{00000000-0005-0000-0000-0000821A0000}"/>
    <cellStyle name="40% - Accent2 10 2" xfId="5678" xr:uid="{00000000-0005-0000-0000-0000831A0000}"/>
    <cellStyle name="40% - Accent2 10 2 2" xfId="5679" xr:uid="{00000000-0005-0000-0000-0000841A0000}"/>
    <cellStyle name="40% - Accent2 10 2 2 2" xfId="5680" xr:uid="{00000000-0005-0000-0000-0000851A0000}"/>
    <cellStyle name="40% - Accent2 10 2 2_Working Capital Current" xfId="11320" xr:uid="{00000000-0005-0000-0000-0000861A0000}"/>
    <cellStyle name="40% - Accent2 10 2 3" xfId="5681" xr:uid="{00000000-0005-0000-0000-0000871A0000}"/>
    <cellStyle name="40% - Accent2 10 2 4" xfId="5682" xr:uid="{00000000-0005-0000-0000-0000881A0000}"/>
    <cellStyle name="40% - Accent2 10 2_Working Capital Current" xfId="11321" xr:uid="{00000000-0005-0000-0000-0000891A0000}"/>
    <cellStyle name="40% - Accent2 10 3" xfId="5683" xr:uid="{00000000-0005-0000-0000-00008A1A0000}"/>
    <cellStyle name="40% - Accent2 10 3 2" xfId="5684" xr:uid="{00000000-0005-0000-0000-00008B1A0000}"/>
    <cellStyle name="40% - Accent2 10 3_Working Capital Current" xfId="11322" xr:uid="{00000000-0005-0000-0000-00008C1A0000}"/>
    <cellStyle name="40% - Accent2 10 4" xfId="5685" xr:uid="{00000000-0005-0000-0000-00008D1A0000}"/>
    <cellStyle name="40% - Accent2 10 5" xfId="5686" xr:uid="{00000000-0005-0000-0000-00008E1A0000}"/>
    <cellStyle name="40% - Accent2 10_Not_for_upload_before_M4_correc" xfId="11323" xr:uid="{00000000-0005-0000-0000-00008F1A0000}"/>
    <cellStyle name="40% - Accent2 100" xfId="5687" xr:uid="{00000000-0005-0000-0000-0000901A0000}"/>
    <cellStyle name="40% - Accent2 100 2" xfId="5688" xr:uid="{00000000-0005-0000-0000-0000911A0000}"/>
    <cellStyle name="40% - Accent2 100 2 2" xfId="5689" xr:uid="{00000000-0005-0000-0000-0000921A0000}"/>
    <cellStyle name="40% - Accent2 100 2_Working Capital Current" xfId="11324" xr:uid="{00000000-0005-0000-0000-0000931A0000}"/>
    <cellStyle name="40% - Accent2 100 3" xfId="5690" xr:uid="{00000000-0005-0000-0000-0000941A0000}"/>
    <cellStyle name="40% - Accent2 100 4" xfId="5691" xr:uid="{00000000-0005-0000-0000-0000951A0000}"/>
    <cellStyle name="40% - Accent2 100_Working Capital Current" xfId="11325" xr:uid="{00000000-0005-0000-0000-0000961A0000}"/>
    <cellStyle name="40% - Accent2 101" xfId="5692" xr:uid="{00000000-0005-0000-0000-0000971A0000}"/>
    <cellStyle name="40% - Accent2 101 2" xfId="5693" xr:uid="{00000000-0005-0000-0000-0000981A0000}"/>
    <cellStyle name="40% - Accent2 101 3" xfId="5694" xr:uid="{00000000-0005-0000-0000-0000991A0000}"/>
    <cellStyle name="40% - Accent2 101_Working Capital Current" xfId="11326" xr:uid="{00000000-0005-0000-0000-00009A1A0000}"/>
    <cellStyle name="40% - Accent2 102" xfId="5695" xr:uid="{00000000-0005-0000-0000-00009B1A0000}"/>
    <cellStyle name="40% - Accent2 102 2" xfId="5696" xr:uid="{00000000-0005-0000-0000-00009C1A0000}"/>
    <cellStyle name="40% - Accent2 102 3" xfId="5697" xr:uid="{00000000-0005-0000-0000-00009D1A0000}"/>
    <cellStyle name="40% - Accent2 102_Working Capital Current" xfId="11327" xr:uid="{00000000-0005-0000-0000-00009E1A0000}"/>
    <cellStyle name="40% - Accent2 103" xfId="5698" xr:uid="{00000000-0005-0000-0000-00009F1A0000}"/>
    <cellStyle name="40% - Accent2 104" xfId="5699" xr:uid="{00000000-0005-0000-0000-0000A01A0000}"/>
    <cellStyle name="40% - Accent2 105" xfId="11328" xr:uid="{00000000-0005-0000-0000-0000A11A0000}"/>
    <cellStyle name="40% - Accent2 11" xfId="5700" xr:uid="{00000000-0005-0000-0000-0000A21A0000}"/>
    <cellStyle name="40% - Accent2 11 2" xfId="5701" xr:uid="{00000000-0005-0000-0000-0000A31A0000}"/>
    <cellStyle name="40% - Accent2 11 2 2" xfId="5702" xr:uid="{00000000-0005-0000-0000-0000A41A0000}"/>
    <cellStyle name="40% - Accent2 11 2 2 2" xfId="5703" xr:uid="{00000000-0005-0000-0000-0000A51A0000}"/>
    <cellStyle name="40% - Accent2 11 2 2_Working Capital Current" xfId="11329" xr:uid="{00000000-0005-0000-0000-0000A61A0000}"/>
    <cellStyle name="40% - Accent2 11 2 3" xfId="5704" xr:uid="{00000000-0005-0000-0000-0000A71A0000}"/>
    <cellStyle name="40% - Accent2 11 2 4" xfId="5705" xr:uid="{00000000-0005-0000-0000-0000A81A0000}"/>
    <cellStyle name="40% - Accent2 11 2_Working Capital Current" xfId="11330" xr:uid="{00000000-0005-0000-0000-0000A91A0000}"/>
    <cellStyle name="40% - Accent2 11 3" xfId="5706" xr:uid="{00000000-0005-0000-0000-0000AA1A0000}"/>
    <cellStyle name="40% - Accent2 11 3 2" xfId="5707" xr:uid="{00000000-0005-0000-0000-0000AB1A0000}"/>
    <cellStyle name="40% - Accent2 11 3_Working Capital Current" xfId="11331" xr:uid="{00000000-0005-0000-0000-0000AC1A0000}"/>
    <cellStyle name="40% - Accent2 11 4" xfId="5708" xr:uid="{00000000-0005-0000-0000-0000AD1A0000}"/>
    <cellStyle name="40% - Accent2 11 5" xfId="5709" xr:uid="{00000000-0005-0000-0000-0000AE1A0000}"/>
    <cellStyle name="40% - Accent2 11_Not_for_upload_before_M4_correc" xfId="11332" xr:uid="{00000000-0005-0000-0000-0000AF1A0000}"/>
    <cellStyle name="40% - Accent2 12" xfId="5710" xr:uid="{00000000-0005-0000-0000-0000B01A0000}"/>
    <cellStyle name="40% - Accent2 12 2" xfId="5711" xr:uid="{00000000-0005-0000-0000-0000B11A0000}"/>
    <cellStyle name="40% - Accent2 12 2 2" xfId="5712" xr:uid="{00000000-0005-0000-0000-0000B21A0000}"/>
    <cellStyle name="40% - Accent2 12 2 2 2" xfId="5713" xr:uid="{00000000-0005-0000-0000-0000B31A0000}"/>
    <cellStyle name="40% - Accent2 12 2 2_Working Capital Current" xfId="11333" xr:uid="{00000000-0005-0000-0000-0000B41A0000}"/>
    <cellStyle name="40% - Accent2 12 2 3" xfId="5714" xr:uid="{00000000-0005-0000-0000-0000B51A0000}"/>
    <cellStyle name="40% - Accent2 12 2 4" xfId="5715" xr:uid="{00000000-0005-0000-0000-0000B61A0000}"/>
    <cellStyle name="40% - Accent2 12 2_Working Capital Current" xfId="11334" xr:uid="{00000000-0005-0000-0000-0000B71A0000}"/>
    <cellStyle name="40% - Accent2 12 3" xfId="5716" xr:uid="{00000000-0005-0000-0000-0000B81A0000}"/>
    <cellStyle name="40% - Accent2 12 3 2" xfId="5717" xr:uid="{00000000-0005-0000-0000-0000B91A0000}"/>
    <cellStyle name="40% - Accent2 12 3_Working Capital Current" xfId="11335" xr:uid="{00000000-0005-0000-0000-0000BA1A0000}"/>
    <cellStyle name="40% - Accent2 12 4" xfId="5718" xr:uid="{00000000-0005-0000-0000-0000BB1A0000}"/>
    <cellStyle name="40% - Accent2 12 5" xfId="5719" xr:uid="{00000000-0005-0000-0000-0000BC1A0000}"/>
    <cellStyle name="40% - Accent2 12_Not_for_upload_before_M4_correc" xfId="11336" xr:uid="{00000000-0005-0000-0000-0000BD1A0000}"/>
    <cellStyle name="40% - Accent2 13" xfId="5720" xr:uid="{00000000-0005-0000-0000-0000BE1A0000}"/>
    <cellStyle name="40% - Accent2 13 2" xfId="5721" xr:uid="{00000000-0005-0000-0000-0000BF1A0000}"/>
    <cellStyle name="40% - Accent2 13 2 2" xfId="5722" xr:uid="{00000000-0005-0000-0000-0000C01A0000}"/>
    <cellStyle name="40% - Accent2 13 2 2 2" xfId="5723" xr:uid="{00000000-0005-0000-0000-0000C11A0000}"/>
    <cellStyle name="40% - Accent2 13 2 2_Working Capital Current" xfId="11337" xr:uid="{00000000-0005-0000-0000-0000C21A0000}"/>
    <cellStyle name="40% - Accent2 13 2 3" xfId="5724" xr:uid="{00000000-0005-0000-0000-0000C31A0000}"/>
    <cellStyle name="40% - Accent2 13 2 4" xfId="5725" xr:uid="{00000000-0005-0000-0000-0000C41A0000}"/>
    <cellStyle name="40% - Accent2 13 2_Working Capital Current" xfId="11338" xr:uid="{00000000-0005-0000-0000-0000C51A0000}"/>
    <cellStyle name="40% - Accent2 13 3" xfId="5726" xr:uid="{00000000-0005-0000-0000-0000C61A0000}"/>
    <cellStyle name="40% - Accent2 13 3 2" xfId="5727" xr:uid="{00000000-0005-0000-0000-0000C71A0000}"/>
    <cellStyle name="40% - Accent2 13 3_Working Capital Current" xfId="11339" xr:uid="{00000000-0005-0000-0000-0000C81A0000}"/>
    <cellStyle name="40% - Accent2 13 4" xfId="5728" xr:uid="{00000000-0005-0000-0000-0000C91A0000}"/>
    <cellStyle name="40% - Accent2 13 5" xfId="5729" xr:uid="{00000000-0005-0000-0000-0000CA1A0000}"/>
    <cellStyle name="40% - Accent2 13_Not_for_upload_before_M4_correc" xfId="11340" xr:uid="{00000000-0005-0000-0000-0000CB1A0000}"/>
    <cellStyle name="40% - Accent2 14" xfId="5730" xr:uid="{00000000-0005-0000-0000-0000CC1A0000}"/>
    <cellStyle name="40% - Accent2 14 2" xfId="5731" xr:uid="{00000000-0005-0000-0000-0000CD1A0000}"/>
    <cellStyle name="40% - Accent2 14 2 2" xfId="5732" xr:uid="{00000000-0005-0000-0000-0000CE1A0000}"/>
    <cellStyle name="40% - Accent2 14 2 2 2" xfId="5733" xr:uid="{00000000-0005-0000-0000-0000CF1A0000}"/>
    <cellStyle name="40% - Accent2 14 2 2_Working Capital Current" xfId="11341" xr:uid="{00000000-0005-0000-0000-0000D01A0000}"/>
    <cellStyle name="40% - Accent2 14 2 3" xfId="5734" xr:uid="{00000000-0005-0000-0000-0000D11A0000}"/>
    <cellStyle name="40% - Accent2 14 2 4" xfId="5735" xr:uid="{00000000-0005-0000-0000-0000D21A0000}"/>
    <cellStyle name="40% - Accent2 14 2_Working Capital Current" xfId="11342" xr:uid="{00000000-0005-0000-0000-0000D31A0000}"/>
    <cellStyle name="40% - Accent2 14 3" xfId="5736" xr:uid="{00000000-0005-0000-0000-0000D41A0000}"/>
    <cellStyle name="40% - Accent2 14 3 2" xfId="5737" xr:uid="{00000000-0005-0000-0000-0000D51A0000}"/>
    <cellStyle name="40% - Accent2 14 3_Working Capital Current" xfId="11343" xr:uid="{00000000-0005-0000-0000-0000D61A0000}"/>
    <cellStyle name="40% - Accent2 14 4" xfId="5738" xr:uid="{00000000-0005-0000-0000-0000D71A0000}"/>
    <cellStyle name="40% - Accent2 14 5" xfId="5739" xr:uid="{00000000-0005-0000-0000-0000D81A0000}"/>
    <cellStyle name="40% - Accent2 14_Not_for_upload_before_M4_correc" xfId="11344" xr:uid="{00000000-0005-0000-0000-0000D91A0000}"/>
    <cellStyle name="40% - Accent2 15" xfId="5740" xr:uid="{00000000-0005-0000-0000-0000DA1A0000}"/>
    <cellStyle name="40% - Accent2 15 2" xfId="5741" xr:uid="{00000000-0005-0000-0000-0000DB1A0000}"/>
    <cellStyle name="40% - Accent2 15 2 2" xfId="5742" xr:uid="{00000000-0005-0000-0000-0000DC1A0000}"/>
    <cellStyle name="40% - Accent2 15 2 2 2" xfId="5743" xr:uid="{00000000-0005-0000-0000-0000DD1A0000}"/>
    <cellStyle name="40% - Accent2 15 2 2_Working Capital Current" xfId="11345" xr:uid="{00000000-0005-0000-0000-0000DE1A0000}"/>
    <cellStyle name="40% - Accent2 15 2 3" xfId="5744" xr:uid="{00000000-0005-0000-0000-0000DF1A0000}"/>
    <cellStyle name="40% - Accent2 15 2 4" xfId="5745" xr:uid="{00000000-0005-0000-0000-0000E01A0000}"/>
    <cellStyle name="40% - Accent2 15 2_Working Capital Current" xfId="11346" xr:uid="{00000000-0005-0000-0000-0000E11A0000}"/>
    <cellStyle name="40% - Accent2 15 3" xfId="5746" xr:uid="{00000000-0005-0000-0000-0000E21A0000}"/>
    <cellStyle name="40% - Accent2 15 3 2" xfId="5747" xr:uid="{00000000-0005-0000-0000-0000E31A0000}"/>
    <cellStyle name="40% - Accent2 15 3_Working Capital Current" xfId="11347" xr:uid="{00000000-0005-0000-0000-0000E41A0000}"/>
    <cellStyle name="40% - Accent2 15 4" xfId="5748" xr:uid="{00000000-0005-0000-0000-0000E51A0000}"/>
    <cellStyle name="40% - Accent2 15 5" xfId="5749" xr:uid="{00000000-0005-0000-0000-0000E61A0000}"/>
    <cellStyle name="40% - Accent2 15_Not_for_upload_before_M4_correc" xfId="11348" xr:uid="{00000000-0005-0000-0000-0000E71A0000}"/>
    <cellStyle name="40% - Accent2 16" xfId="5750" xr:uid="{00000000-0005-0000-0000-0000E81A0000}"/>
    <cellStyle name="40% - Accent2 16 2" xfId="5751" xr:uid="{00000000-0005-0000-0000-0000E91A0000}"/>
    <cellStyle name="40% - Accent2 16 2 2" xfId="5752" xr:uid="{00000000-0005-0000-0000-0000EA1A0000}"/>
    <cellStyle name="40% - Accent2 16 2 2 2" xfId="5753" xr:uid="{00000000-0005-0000-0000-0000EB1A0000}"/>
    <cellStyle name="40% - Accent2 16 2 2_Working Capital Current" xfId="11349" xr:uid="{00000000-0005-0000-0000-0000EC1A0000}"/>
    <cellStyle name="40% - Accent2 16 2 3" xfId="5754" xr:uid="{00000000-0005-0000-0000-0000ED1A0000}"/>
    <cellStyle name="40% - Accent2 16 2 4" xfId="5755" xr:uid="{00000000-0005-0000-0000-0000EE1A0000}"/>
    <cellStyle name="40% - Accent2 16 2_Working Capital Current" xfId="11350" xr:uid="{00000000-0005-0000-0000-0000EF1A0000}"/>
    <cellStyle name="40% - Accent2 16 3" xfId="5756" xr:uid="{00000000-0005-0000-0000-0000F01A0000}"/>
    <cellStyle name="40% - Accent2 16 3 2" xfId="5757" xr:uid="{00000000-0005-0000-0000-0000F11A0000}"/>
    <cellStyle name="40% - Accent2 16 3_Working Capital Current" xfId="11351" xr:uid="{00000000-0005-0000-0000-0000F21A0000}"/>
    <cellStyle name="40% - Accent2 16 4" xfId="5758" xr:uid="{00000000-0005-0000-0000-0000F31A0000}"/>
    <cellStyle name="40% - Accent2 16 5" xfId="5759" xr:uid="{00000000-0005-0000-0000-0000F41A0000}"/>
    <cellStyle name="40% - Accent2 16_Not_for_upload_before_M4_correc" xfId="11352" xr:uid="{00000000-0005-0000-0000-0000F51A0000}"/>
    <cellStyle name="40% - Accent2 17" xfId="5760" xr:uid="{00000000-0005-0000-0000-0000F61A0000}"/>
    <cellStyle name="40% - Accent2 17 2" xfId="5761" xr:uid="{00000000-0005-0000-0000-0000F71A0000}"/>
    <cellStyle name="40% - Accent2 17 2 2" xfId="5762" xr:uid="{00000000-0005-0000-0000-0000F81A0000}"/>
    <cellStyle name="40% - Accent2 17 2 2 2" xfId="5763" xr:uid="{00000000-0005-0000-0000-0000F91A0000}"/>
    <cellStyle name="40% - Accent2 17 2 2_Working Capital Current" xfId="11353" xr:uid="{00000000-0005-0000-0000-0000FA1A0000}"/>
    <cellStyle name="40% - Accent2 17 2 3" xfId="5764" xr:uid="{00000000-0005-0000-0000-0000FB1A0000}"/>
    <cellStyle name="40% - Accent2 17 2 4" xfId="5765" xr:uid="{00000000-0005-0000-0000-0000FC1A0000}"/>
    <cellStyle name="40% - Accent2 17 2_Working Capital Current" xfId="11354" xr:uid="{00000000-0005-0000-0000-0000FD1A0000}"/>
    <cellStyle name="40% - Accent2 17 3" xfId="5766" xr:uid="{00000000-0005-0000-0000-0000FE1A0000}"/>
    <cellStyle name="40% - Accent2 17 3 2" xfId="5767" xr:uid="{00000000-0005-0000-0000-0000FF1A0000}"/>
    <cellStyle name="40% - Accent2 17 3_Working Capital Current" xfId="11355" xr:uid="{00000000-0005-0000-0000-0000001B0000}"/>
    <cellStyle name="40% - Accent2 17 4" xfId="5768" xr:uid="{00000000-0005-0000-0000-0000011B0000}"/>
    <cellStyle name="40% - Accent2 17 5" xfId="5769" xr:uid="{00000000-0005-0000-0000-0000021B0000}"/>
    <cellStyle name="40% - Accent2 17_Not_for_upload_before_M4_correc" xfId="11356" xr:uid="{00000000-0005-0000-0000-0000031B0000}"/>
    <cellStyle name="40% - Accent2 18" xfId="5770" xr:uid="{00000000-0005-0000-0000-0000041B0000}"/>
    <cellStyle name="40% - Accent2 18 2" xfId="5771" xr:uid="{00000000-0005-0000-0000-0000051B0000}"/>
    <cellStyle name="40% - Accent2 18 2 2" xfId="5772" xr:uid="{00000000-0005-0000-0000-0000061B0000}"/>
    <cellStyle name="40% - Accent2 18 2 2 2" xfId="5773" xr:uid="{00000000-0005-0000-0000-0000071B0000}"/>
    <cellStyle name="40% - Accent2 18 2 2_Working Capital Current" xfId="11357" xr:uid="{00000000-0005-0000-0000-0000081B0000}"/>
    <cellStyle name="40% - Accent2 18 2 3" xfId="5774" xr:uid="{00000000-0005-0000-0000-0000091B0000}"/>
    <cellStyle name="40% - Accent2 18 2 4" xfId="5775" xr:uid="{00000000-0005-0000-0000-00000A1B0000}"/>
    <cellStyle name="40% - Accent2 18 2_Working Capital Current" xfId="11358" xr:uid="{00000000-0005-0000-0000-00000B1B0000}"/>
    <cellStyle name="40% - Accent2 18 3" xfId="5776" xr:uid="{00000000-0005-0000-0000-00000C1B0000}"/>
    <cellStyle name="40% - Accent2 18 3 2" xfId="5777" xr:uid="{00000000-0005-0000-0000-00000D1B0000}"/>
    <cellStyle name="40% - Accent2 18 3_Working Capital Current" xfId="11359" xr:uid="{00000000-0005-0000-0000-00000E1B0000}"/>
    <cellStyle name="40% - Accent2 18 4" xfId="5778" xr:uid="{00000000-0005-0000-0000-00000F1B0000}"/>
    <cellStyle name="40% - Accent2 18 5" xfId="5779" xr:uid="{00000000-0005-0000-0000-0000101B0000}"/>
    <cellStyle name="40% - Accent2 18_Not_for_upload_before_M4_correc" xfId="11360" xr:uid="{00000000-0005-0000-0000-0000111B0000}"/>
    <cellStyle name="40% - Accent2 19" xfId="5780" xr:uid="{00000000-0005-0000-0000-0000121B0000}"/>
    <cellStyle name="40% - Accent2 19 2" xfId="5781" xr:uid="{00000000-0005-0000-0000-0000131B0000}"/>
    <cellStyle name="40% - Accent2 19 2 2" xfId="5782" xr:uid="{00000000-0005-0000-0000-0000141B0000}"/>
    <cellStyle name="40% - Accent2 19 2 2 2" xfId="5783" xr:uid="{00000000-0005-0000-0000-0000151B0000}"/>
    <cellStyle name="40% - Accent2 19 2 2_Working Capital Current" xfId="11361" xr:uid="{00000000-0005-0000-0000-0000161B0000}"/>
    <cellStyle name="40% - Accent2 19 2 3" xfId="5784" xr:uid="{00000000-0005-0000-0000-0000171B0000}"/>
    <cellStyle name="40% - Accent2 19 2 4" xfId="5785" xr:uid="{00000000-0005-0000-0000-0000181B0000}"/>
    <cellStyle name="40% - Accent2 19 2_Working Capital Current" xfId="11362" xr:uid="{00000000-0005-0000-0000-0000191B0000}"/>
    <cellStyle name="40% - Accent2 19 3" xfId="5786" xr:uid="{00000000-0005-0000-0000-00001A1B0000}"/>
    <cellStyle name="40% - Accent2 19 3 2" xfId="5787" xr:uid="{00000000-0005-0000-0000-00001B1B0000}"/>
    <cellStyle name="40% - Accent2 19 3_Working Capital Current" xfId="11363" xr:uid="{00000000-0005-0000-0000-00001C1B0000}"/>
    <cellStyle name="40% - Accent2 19 4" xfId="5788" xr:uid="{00000000-0005-0000-0000-00001D1B0000}"/>
    <cellStyle name="40% - Accent2 19 5" xfId="5789" xr:uid="{00000000-0005-0000-0000-00001E1B0000}"/>
    <cellStyle name="40% - Accent2 19_Not_for_upload_before_M4_correc" xfId="11364" xr:uid="{00000000-0005-0000-0000-00001F1B0000}"/>
    <cellStyle name="40% - Accent2 2" xfId="79" xr:uid="{00000000-0005-0000-0000-000030000000}"/>
    <cellStyle name="40% - Accent2 2 10" xfId="5790" xr:uid="{00000000-0005-0000-0000-0000201B0000}"/>
    <cellStyle name="40% - Accent2 2 2" xfId="80" xr:uid="{00000000-0005-0000-0000-000031000000}"/>
    <cellStyle name="40% - Accent2 2 2 2" xfId="5792" xr:uid="{00000000-0005-0000-0000-0000221B0000}"/>
    <cellStyle name="40% - Accent2 2 2 2 2" xfId="5793" xr:uid="{00000000-0005-0000-0000-0000231B0000}"/>
    <cellStyle name="40% - Accent2 2 2 2 2 2" xfId="5794" xr:uid="{00000000-0005-0000-0000-0000241B0000}"/>
    <cellStyle name="40% - Accent2 2 2 2 2_Working Capital Current" xfId="11365" xr:uid="{00000000-0005-0000-0000-0000251B0000}"/>
    <cellStyle name="40% - Accent2 2 2 2 3" xfId="5795" xr:uid="{00000000-0005-0000-0000-0000261B0000}"/>
    <cellStyle name="40% - Accent2 2 2 2 4" xfId="5796" xr:uid="{00000000-0005-0000-0000-0000271B0000}"/>
    <cellStyle name="40% - Accent2 2 2 2_Working Capital Current" xfId="11366" xr:uid="{00000000-0005-0000-0000-0000281B0000}"/>
    <cellStyle name="40% - Accent2 2 2 3" xfId="5797" xr:uid="{00000000-0005-0000-0000-0000291B0000}"/>
    <cellStyle name="40% - Accent2 2 2 3 2" xfId="5798" xr:uid="{00000000-0005-0000-0000-00002A1B0000}"/>
    <cellStyle name="40% - Accent2 2 2 3_Working Capital Current" xfId="11367" xr:uid="{00000000-0005-0000-0000-00002B1B0000}"/>
    <cellStyle name="40% - Accent2 2 2 4" xfId="5799" xr:uid="{00000000-0005-0000-0000-00002C1B0000}"/>
    <cellStyle name="40% - Accent2 2 2 5" xfId="5800" xr:uid="{00000000-0005-0000-0000-00002D1B0000}"/>
    <cellStyle name="40% - Accent2 2 2 6" xfId="5791" xr:uid="{00000000-0005-0000-0000-0000211B0000}"/>
    <cellStyle name="40% - Accent2 2 2_Not_for_upload_before_M4_correc" xfId="11368" xr:uid="{00000000-0005-0000-0000-00002E1B0000}"/>
    <cellStyle name="40% - Accent2 2 3" xfId="5801" xr:uid="{00000000-0005-0000-0000-00002F1B0000}"/>
    <cellStyle name="40% - Accent2 2 3 2" xfId="5802" xr:uid="{00000000-0005-0000-0000-0000301B0000}"/>
    <cellStyle name="40% - Accent2 2 3 2 2" xfId="5803" xr:uid="{00000000-0005-0000-0000-0000311B0000}"/>
    <cellStyle name="40% - Accent2 2 3 2 2 2" xfId="5804" xr:uid="{00000000-0005-0000-0000-0000321B0000}"/>
    <cellStyle name="40% - Accent2 2 3 2 2_Working Capital Current" xfId="11369" xr:uid="{00000000-0005-0000-0000-0000331B0000}"/>
    <cellStyle name="40% - Accent2 2 3 2 3" xfId="5805" xr:uid="{00000000-0005-0000-0000-0000341B0000}"/>
    <cellStyle name="40% - Accent2 2 3 2 4" xfId="5806" xr:uid="{00000000-0005-0000-0000-0000351B0000}"/>
    <cellStyle name="40% - Accent2 2 3 2_Working Capital Current" xfId="11370" xr:uid="{00000000-0005-0000-0000-0000361B0000}"/>
    <cellStyle name="40% - Accent2 2 3 3" xfId="5807" xr:uid="{00000000-0005-0000-0000-0000371B0000}"/>
    <cellStyle name="40% - Accent2 2 3 3 2" xfId="5808" xr:uid="{00000000-0005-0000-0000-0000381B0000}"/>
    <cellStyle name="40% - Accent2 2 3 3_Working Capital Current" xfId="11371" xr:uid="{00000000-0005-0000-0000-0000391B0000}"/>
    <cellStyle name="40% - Accent2 2 3 4" xfId="5809" xr:uid="{00000000-0005-0000-0000-00003A1B0000}"/>
    <cellStyle name="40% - Accent2 2 3 5" xfId="5810" xr:uid="{00000000-0005-0000-0000-00003B1B0000}"/>
    <cellStyle name="40% - Accent2 2 3_Not_for_upload_before_M4_correc" xfId="11372" xr:uid="{00000000-0005-0000-0000-00003C1B0000}"/>
    <cellStyle name="40% - Accent2 2 4" xfId="5811" xr:uid="{00000000-0005-0000-0000-00003D1B0000}"/>
    <cellStyle name="40% - Accent2 2 4 2" xfId="5812" xr:uid="{00000000-0005-0000-0000-00003E1B0000}"/>
    <cellStyle name="40% - Accent2 2 4 2 2" xfId="5813" xr:uid="{00000000-0005-0000-0000-00003F1B0000}"/>
    <cellStyle name="40% - Accent2 2 4 2 2 2" xfId="5814" xr:uid="{00000000-0005-0000-0000-0000401B0000}"/>
    <cellStyle name="40% - Accent2 2 4 2 2_Working Capital Current" xfId="11373" xr:uid="{00000000-0005-0000-0000-0000411B0000}"/>
    <cellStyle name="40% - Accent2 2 4 2 3" xfId="5815" xr:uid="{00000000-0005-0000-0000-0000421B0000}"/>
    <cellStyle name="40% - Accent2 2 4 2 4" xfId="5816" xr:uid="{00000000-0005-0000-0000-0000431B0000}"/>
    <cellStyle name="40% - Accent2 2 4 2_Working Capital Current" xfId="11374" xr:uid="{00000000-0005-0000-0000-0000441B0000}"/>
    <cellStyle name="40% - Accent2 2 4 3" xfId="5817" xr:uid="{00000000-0005-0000-0000-0000451B0000}"/>
    <cellStyle name="40% - Accent2 2 4 3 2" xfId="5818" xr:uid="{00000000-0005-0000-0000-0000461B0000}"/>
    <cellStyle name="40% - Accent2 2 4 3_Working Capital Current" xfId="11375" xr:uid="{00000000-0005-0000-0000-0000471B0000}"/>
    <cellStyle name="40% - Accent2 2 4 4" xfId="5819" xr:uid="{00000000-0005-0000-0000-0000481B0000}"/>
    <cellStyle name="40% - Accent2 2 4 5" xfId="5820" xr:uid="{00000000-0005-0000-0000-0000491B0000}"/>
    <cellStyle name="40% - Accent2 2 4_Not_for_upload_before_M4_correc" xfId="11376" xr:uid="{00000000-0005-0000-0000-00004A1B0000}"/>
    <cellStyle name="40% - Accent2 2 5" xfId="5821" xr:uid="{00000000-0005-0000-0000-00004B1B0000}"/>
    <cellStyle name="40% - Accent2 2 5 2" xfId="5822" xr:uid="{00000000-0005-0000-0000-00004C1B0000}"/>
    <cellStyle name="40% - Accent2 2 5 2 2" xfId="5823" xr:uid="{00000000-0005-0000-0000-00004D1B0000}"/>
    <cellStyle name="40% - Accent2 2 5 2_Working Capital Current" xfId="11377" xr:uid="{00000000-0005-0000-0000-00004E1B0000}"/>
    <cellStyle name="40% - Accent2 2 5 3" xfId="5824" xr:uid="{00000000-0005-0000-0000-00004F1B0000}"/>
    <cellStyle name="40% - Accent2 2 5_Working Capital Current" xfId="11378" xr:uid="{00000000-0005-0000-0000-0000501B0000}"/>
    <cellStyle name="40% - Accent2 2 6" xfId="5825" xr:uid="{00000000-0005-0000-0000-0000511B0000}"/>
    <cellStyle name="40% - Accent2 2 6 2" xfId="5826" xr:uid="{00000000-0005-0000-0000-0000521B0000}"/>
    <cellStyle name="40% - Accent2 2 6_Working Capital Current" xfId="11379" xr:uid="{00000000-0005-0000-0000-0000531B0000}"/>
    <cellStyle name="40% - Accent2 2 7" xfId="5827" xr:uid="{00000000-0005-0000-0000-0000541B0000}"/>
    <cellStyle name="40% - Accent2 2 7 2" xfId="5828" xr:uid="{00000000-0005-0000-0000-0000551B0000}"/>
    <cellStyle name="40% - Accent2 2 7_Working Capital Current" xfId="11380" xr:uid="{00000000-0005-0000-0000-0000561B0000}"/>
    <cellStyle name="40% - Accent2 2 8" xfId="5829" xr:uid="{00000000-0005-0000-0000-0000571B0000}"/>
    <cellStyle name="40% - Accent2 2 9" xfId="5830" xr:uid="{00000000-0005-0000-0000-0000581B0000}"/>
    <cellStyle name="40% - Accent2 2_Not_for_upload_before_M4_correc" xfId="11381" xr:uid="{00000000-0005-0000-0000-0000591B0000}"/>
    <cellStyle name="40% - Accent2 20" xfId="5831" xr:uid="{00000000-0005-0000-0000-00005A1B0000}"/>
    <cellStyle name="40% - Accent2 20 2" xfId="5832" xr:uid="{00000000-0005-0000-0000-00005B1B0000}"/>
    <cellStyle name="40% - Accent2 20 2 2" xfId="5833" xr:uid="{00000000-0005-0000-0000-00005C1B0000}"/>
    <cellStyle name="40% - Accent2 20 2 2 2" xfId="5834" xr:uid="{00000000-0005-0000-0000-00005D1B0000}"/>
    <cellStyle name="40% - Accent2 20 2 2_Working Capital Current" xfId="11382" xr:uid="{00000000-0005-0000-0000-00005E1B0000}"/>
    <cellStyle name="40% - Accent2 20 2 3" xfId="5835" xr:uid="{00000000-0005-0000-0000-00005F1B0000}"/>
    <cellStyle name="40% - Accent2 20 2 4" xfId="5836" xr:uid="{00000000-0005-0000-0000-0000601B0000}"/>
    <cellStyle name="40% - Accent2 20 2_Working Capital Current" xfId="11383" xr:uid="{00000000-0005-0000-0000-0000611B0000}"/>
    <cellStyle name="40% - Accent2 20 3" xfId="5837" xr:uid="{00000000-0005-0000-0000-0000621B0000}"/>
    <cellStyle name="40% - Accent2 20 3 2" xfId="5838" xr:uid="{00000000-0005-0000-0000-0000631B0000}"/>
    <cellStyle name="40% - Accent2 20 3_Working Capital Current" xfId="11384" xr:uid="{00000000-0005-0000-0000-0000641B0000}"/>
    <cellStyle name="40% - Accent2 20 4" xfId="5839" xr:uid="{00000000-0005-0000-0000-0000651B0000}"/>
    <cellStyle name="40% - Accent2 20 5" xfId="5840" xr:uid="{00000000-0005-0000-0000-0000661B0000}"/>
    <cellStyle name="40% - Accent2 20_Not_for_upload_before_M4_correc" xfId="11385" xr:uid="{00000000-0005-0000-0000-0000671B0000}"/>
    <cellStyle name="40% - Accent2 21" xfId="5841" xr:uid="{00000000-0005-0000-0000-0000681B0000}"/>
    <cellStyle name="40% - Accent2 21 2" xfId="5842" xr:uid="{00000000-0005-0000-0000-0000691B0000}"/>
    <cellStyle name="40% - Accent2 21 2 2" xfId="5843" xr:uid="{00000000-0005-0000-0000-00006A1B0000}"/>
    <cellStyle name="40% - Accent2 21 2 2 2" xfId="5844" xr:uid="{00000000-0005-0000-0000-00006B1B0000}"/>
    <cellStyle name="40% - Accent2 21 2 2_Working Capital Current" xfId="11386" xr:uid="{00000000-0005-0000-0000-00006C1B0000}"/>
    <cellStyle name="40% - Accent2 21 2 3" xfId="5845" xr:uid="{00000000-0005-0000-0000-00006D1B0000}"/>
    <cellStyle name="40% - Accent2 21 2 4" xfId="5846" xr:uid="{00000000-0005-0000-0000-00006E1B0000}"/>
    <cellStyle name="40% - Accent2 21 2_Working Capital Current" xfId="11387" xr:uid="{00000000-0005-0000-0000-00006F1B0000}"/>
    <cellStyle name="40% - Accent2 21 3" xfId="5847" xr:uid="{00000000-0005-0000-0000-0000701B0000}"/>
    <cellStyle name="40% - Accent2 21 3 2" xfId="5848" xr:uid="{00000000-0005-0000-0000-0000711B0000}"/>
    <cellStyle name="40% - Accent2 21 3_Working Capital Current" xfId="11388" xr:uid="{00000000-0005-0000-0000-0000721B0000}"/>
    <cellStyle name="40% - Accent2 21 4" xfId="5849" xr:uid="{00000000-0005-0000-0000-0000731B0000}"/>
    <cellStyle name="40% - Accent2 21 5" xfId="5850" xr:uid="{00000000-0005-0000-0000-0000741B0000}"/>
    <cellStyle name="40% - Accent2 21_Not_for_upload_before_M4_correc" xfId="11389" xr:uid="{00000000-0005-0000-0000-0000751B0000}"/>
    <cellStyle name="40% - Accent2 22" xfId="5851" xr:uid="{00000000-0005-0000-0000-0000761B0000}"/>
    <cellStyle name="40% - Accent2 22 2" xfId="5852" xr:uid="{00000000-0005-0000-0000-0000771B0000}"/>
    <cellStyle name="40% - Accent2 22 2 2" xfId="5853" xr:uid="{00000000-0005-0000-0000-0000781B0000}"/>
    <cellStyle name="40% - Accent2 22 2 2 2" xfId="5854" xr:uid="{00000000-0005-0000-0000-0000791B0000}"/>
    <cellStyle name="40% - Accent2 22 2 2_Working Capital Current" xfId="11390" xr:uid="{00000000-0005-0000-0000-00007A1B0000}"/>
    <cellStyle name="40% - Accent2 22 2 3" xfId="5855" xr:uid="{00000000-0005-0000-0000-00007B1B0000}"/>
    <cellStyle name="40% - Accent2 22 2 4" xfId="5856" xr:uid="{00000000-0005-0000-0000-00007C1B0000}"/>
    <cellStyle name="40% - Accent2 22 2_Working Capital Current" xfId="11391" xr:uid="{00000000-0005-0000-0000-00007D1B0000}"/>
    <cellStyle name="40% - Accent2 22 3" xfId="5857" xr:uid="{00000000-0005-0000-0000-00007E1B0000}"/>
    <cellStyle name="40% - Accent2 22 3 2" xfId="5858" xr:uid="{00000000-0005-0000-0000-00007F1B0000}"/>
    <cellStyle name="40% - Accent2 22 3_Working Capital Current" xfId="11392" xr:uid="{00000000-0005-0000-0000-0000801B0000}"/>
    <cellStyle name="40% - Accent2 22 4" xfId="5859" xr:uid="{00000000-0005-0000-0000-0000811B0000}"/>
    <cellStyle name="40% - Accent2 22 5" xfId="5860" xr:uid="{00000000-0005-0000-0000-0000821B0000}"/>
    <cellStyle name="40% - Accent2 22_Not_for_upload_before_M4_correc" xfId="11393" xr:uid="{00000000-0005-0000-0000-0000831B0000}"/>
    <cellStyle name="40% - Accent2 23" xfId="5861" xr:uid="{00000000-0005-0000-0000-0000841B0000}"/>
    <cellStyle name="40% - Accent2 23 2" xfId="5862" xr:uid="{00000000-0005-0000-0000-0000851B0000}"/>
    <cellStyle name="40% - Accent2 23 2 2" xfId="5863" xr:uid="{00000000-0005-0000-0000-0000861B0000}"/>
    <cellStyle name="40% - Accent2 23 2 2 2" xfId="5864" xr:uid="{00000000-0005-0000-0000-0000871B0000}"/>
    <cellStyle name="40% - Accent2 23 2 2_Working Capital Current" xfId="11394" xr:uid="{00000000-0005-0000-0000-0000881B0000}"/>
    <cellStyle name="40% - Accent2 23 2 3" xfId="5865" xr:uid="{00000000-0005-0000-0000-0000891B0000}"/>
    <cellStyle name="40% - Accent2 23 2 4" xfId="5866" xr:uid="{00000000-0005-0000-0000-00008A1B0000}"/>
    <cellStyle name="40% - Accent2 23 2_Working Capital Current" xfId="11395" xr:uid="{00000000-0005-0000-0000-00008B1B0000}"/>
    <cellStyle name="40% - Accent2 23 3" xfId="5867" xr:uid="{00000000-0005-0000-0000-00008C1B0000}"/>
    <cellStyle name="40% - Accent2 23 3 2" xfId="5868" xr:uid="{00000000-0005-0000-0000-00008D1B0000}"/>
    <cellStyle name="40% - Accent2 23 3_Working Capital Current" xfId="11396" xr:uid="{00000000-0005-0000-0000-00008E1B0000}"/>
    <cellStyle name="40% - Accent2 23 4" xfId="5869" xr:uid="{00000000-0005-0000-0000-00008F1B0000}"/>
    <cellStyle name="40% - Accent2 23 5" xfId="5870" xr:uid="{00000000-0005-0000-0000-0000901B0000}"/>
    <cellStyle name="40% - Accent2 23_Not_for_upload_before_M4_correc" xfId="11397" xr:uid="{00000000-0005-0000-0000-0000911B0000}"/>
    <cellStyle name="40% - Accent2 24" xfId="5871" xr:uid="{00000000-0005-0000-0000-0000921B0000}"/>
    <cellStyle name="40% - Accent2 24 2" xfId="5872" xr:uid="{00000000-0005-0000-0000-0000931B0000}"/>
    <cellStyle name="40% - Accent2 24 2 2" xfId="5873" xr:uid="{00000000-0005-0000-0000-0000941B0000}"/>
    <cellStyle name="40% - Accent2 24 2 2 2" xfId="5874" xr:uid="{00000000-0005-0000-0000-0000951B0000}"/>
    <cellStyle name="40% - Accent2 24 2 2_Working Capital Current" xfId="11398" xr:uid="{00000000-0005-0000-0000-0000961B0000}"/>
    <cellStyle name="40% - Accent2 24 2 3" xfId="5875" xr:uid="{00000000-0005-0000-0000-0000971B0000}"/>
    <cellStyle name="40% - Accent2 24 2 4" xfId="5876" xr:uid="{00000000-0005-0000-0000-0000981B0000}"/>
    <cellStyle name="40% - Accent2 24 2_Working Capital Current" xfId="11399" xr:uid="{00000000-0005-0000-0000-0000991B0000}"/>
    <cellStyle name="40% - Accent2 24 3" xfId="5877" xr:uid="{00000000-0005-0000-0000-00009A1B0000}"/>
    <cellStyle name="40% - Accent2 24 3 2" xfId="5878" xr:uid="{00000000-0005-0000-0000-00009B1B0000}"/>
    <cellStyle name="40% - Accent2 24 3_Working Capital Current" xfId="11400" xr:uid="{00000000-0005-0000-0000-00009C1B0000}"/>
    <cellStyle name="40% - Accent2 24 4" xfId="5879" xr:uid="{00000000-0005-0000-0000-00009D1B0000}"/>
    <cellStyle name="40% - Accent2 24 5" xfId="5880" xr:uid="{00000000-0005-0000-0000-00009E1B0000}"/>
    <cellStyle name="40% - Accent2 24_Not_for_upload_before_M4_correc" xfId="11401" xr:uid="{00000000-0005-0000-0000-00009F1B0000}"/>
    <cellStyle name="40% - Accent2 25" xfId="5881" xr:uid="{00000000-0005-0000-0000-0000A01B0000}"/>
    <cellStyle name="40% - Accent2 25 2" xfId="5882" xr:uid="{00000000-0005-0000-0000-0000A11B0000}"/>
    <cellStyle name="40% - Accent2 25 2 2" xfId="5883" xr:uid="{00000000-0005-0000-0000-0000A21B0000}"/>
    <cellStyle name="40% - Accent2 25 2 2 2" xfId="5884" xr:uid="{00000000-0005-0000-0000-0000A31B0000}"/>
    <cellStyle name="40% - Accent2 25 2 2_Working Capital Current" xfId="11402" xr:uid="{00000000-0005-0000-0000-0000A41B0000}"/>
    <cellStyle name="40% - Accent2 25 2 3" xfId="5885" xr:uid="{00000000-0005-0000-0000-0000A51B0000}"/>
    <cellStyle name="40% - Accent2 25 2 4" xfId="5886" xr:uid="{00000000-0005-0000-0000-0000A61B0000}"/>
    <cellStyle name="40% - Accent2 25 2_Working Capital Current" xfId="11403" xr:uid="{00000000-0005-0000-0000-0000A71B0000}"/>
    <cellStyle name="40% - Accent2 25 3" xfId="5887" xr:uid="{00000000-0005-0000-0000-0000A81B0000}"/>
    <cellStyle name="40% - Accent2 25 3 2" xfId="5888" xr:uid="{00000000-0005-0000-0000-0000A91B0000}"/>
    <cellStyle name="40% - Accent2 25 3_Working Capital Current" xfId="11404" xr:uid="{00000000-0005-0000-0000-0000AA1B0000}"/>
    <cellStyle name="40% - Accent2 25 4" xfId="5889" xr:uid="{00000000-0005-0000-0000-0000AB1B0000}"/>
    <cellStyle name="40% - Accent2 25 5" xfId="5890" xr:uid="{00000000-0005-0000-0000-0000AC1B0000}"/>
    <cellStyle name="40% - Accent2 25_Not_for_upload_before_M4_correc" xfId="11405" xr:uid="{00000000-0005-0000-0000-0000AD1B0000}"/>
    <cellStyle name="40% - Accent2 26" xfId="5891" xr:uid="{00000000-0005-0000-0000-0000AE1B0000}"/>
    <cellStyle name="40% - Accent2 26 2" xfId="5892" xr:uid="{00000000-0005-0000-0000-0000AF1B0000}"/>
    <cellStyle name="40% - Accent2 26 2 2" xfId="5893" xr:uid="{00000000-0005-0000-0000-0000B01B0000}"/>
    <cellStyle name="40% - Accent2 26 2 3" xfId="5894" xr:uid="{00000000-0005-0000-0000-0000B11B0000}"/>
    <cellStyle name="40% - Accent2 26 2_Working Capital Current" xfId="11406" xr:uid="{00000000-0005-0000-0000-0000B21B0000}"/>
    <cellStyle name="40% - Accent2 26 3" xfId="5895" xr:uid="{00000000-0005-0000-0000-0000B31B0000}"/>
    <cellStyle name="40% - Accent2 26 3 2" xfId="5896" xr:uid="{00000000-0005-0000-0000-0000B41B0000}"/>
    <cellStyle name="40% - Accent2 26 3_Working Capital Current" xfId="11407" xr:uid="{00000000-0005-0000-0000-0000B51B0000}"/>
    <cellStyle name="40% - Accent2 26 4" xfId="5897" xr:uid="{00000000-0005-0000-0000-0000B61B0000}"/>
    <cellStyle name="40% - Accent2 26 5" xfId="5898" xr:uid="{00000000-0005-0000-0000-0000B71B0000}"/>
    <cellStyle name="40% - Accent2 26_Not_for_upload_before_M4_correc" xfId="11408" xr:uid="{00000000-0005-0000-0000-0000B81B0000}"/>
    <cellStyle name="40% - Accent2 27" xfId="5899" xr:uid="{00000000-0005-0000-0000-0000B91B0000}"/>
    <cellStyle name="40% - Accent2 27 2" xfId="5900" xr:uid="{00000000-0005-0000-0000-0000BA1B0000}"/>
    <cellStyle name="40% - Accent2 27 2 2" xfId="5901" xr:uid="{00000000-0005-0000-0000-0000BB1B0000}"/>
    <cellStyle name="40% - Accent2 27 2 3" xfId="5902" xr:uid="{00000000-0005-0000-0000-0000BC1B0000}"/>
    <cellStyle name="40% - Accent2 27 2_Working Capital Current" xfId="11409" xr:uid="{00000000-0005-0000-0000-0000BD1B0000}"/>
    <cellStyle name="40% - Accent2 27 3" xfId="5903" xr:uid="{00000000-0005-0000-0000-0000BE1B0000}"/>
    <cellStyle name="40% - Accent2 27 3 2" xfId="5904" xr:uid="{00000000-0005-0000-0000-0000BF1B0000}"/>
    <cellStyle name="40% - Accent2 27 3_Working Capital Current" xfId="11410" xr:uid="{00000000-0005-0000-0000-0000C01B0000}"/>
    <cellStyle name="40% - Accent2 27 4" xfId="5905" xr:uid="{00000000-0005-0000-0000-0000C11B0000}"/>
    <cellStyle name="40% - Accent2 27 5" xfId="5906" xr:uid="{00000000-0005-0000-0000-0000C21B0000}"/>
    <cellStyle name="40% - Accent2 27_Not_for_upload_before_M4_correc" xfId="11411" xr:uid="{00000000-0005-0000-0000-0000C31B0000}"/>
    <cellStyle name="40% - Accent2 28" xfId="5907" xr:uid="{00000000-0005-0000-0000-0000C41B0000}"/>
    <cellStyle name="40% - Accent2 28 2" xfId="5908" xr:uid="{00000000-0005-0000-0000-0000C51B0000}"/>
    <cellStyle name="40% - Accent2 28 2 2" xfId="5909" xr:uid="{00000000-0005-0000-0000-0000C61B0000}"/>
    <cellStyle name="40% - Accent2 28 2 3" xfId="5910" xr:uid="{00000000-0005-0000-0000-0000C71B0000}"/>
    <cellStyle name="40% - Accent2 28 2_Working Capital Current" xfId="11412" xr:uid="{00000000-0005-0000-0000-0000C81B0000}"/>
    <cellStyle name="40% - Accent2 28 3" xfId="5911" xr:uid="{00000000-0005-0000-0000-0000C91B0000}"/>
    <cellStyle name="40% - Accent2 28 3 2" xfId="5912" xr:uid="{00000000-0005-0000-0000-0000CA1B0000}"/>
    <cellStyle name="40% - Accent2 28 3_Working Capital Current" xfId="11413" xr:uid="{00000000-0005-0000-0000-0000CB1B0000}"/>
    <cellStyle name="40% - Accent2 28 4" xfId="5913" xr:uid="{00000000-0005-0000-0000-0000CC1B0000}"/>
    <cellStyle name="40% - Accent2 28 5" xfId="5914" xr:uid="{00000000-0005-0000-0000-0000CD1B0000}"/>
    <cellStyle name="40% - Accent2 28_Not_for_upload_before_M4_correc" xfId="11414" xr:uid="{00000000-0005-0000-0000-0000CE1B0000}"/>
    <cellStyle name="40% - Accent2 29" xfId="5915" xr:uid="{00000000-0005-0000-0000-0000CF1B0000}"/>
    <cellStyle name="40% - Accent2 29 2" xfId="5916" xr:uid="{00000000-0005-0000-0000-0000D01B0000}"/>
    <cellStyle name="40% - Accent2 29 2 2" xfId="5917" xr:uid="{00000000-0005-0000-0000-0000D11B0000}"/>
    <cellStyle name="40% - Accent2 29 2_Working Capital Current" xfId="11415" xr:uid="{00000000-0005-0000-0000-0000D21B0000}"/>
    <cellStyle name="40% - Accent2 29 3" xfId="5918" xr:uid="{00000000-0005-0000-0000-0000D31B0000}"/>
    <cellStyle name="40% - Accent2 29 4" xfId="5919" xr:uid="{00000000-0005-0000-0000-0000D41B0000}"/>
    <cellStyle name="40% - Accent2 29_Not_for_upload_before_M4_correc" xfId="11416" xr:uid="{00000000-0005-0000-0000-0000D51B0000}"/>
    <cellStyle name="40% - Accent2 3" xfId="81" xr:uid="{00000000-0005-0000-0000-000032000000}"/>
    <cellStyle name="40% - Accent2 3 2" xfId="5921" xr:uid="{00000000-0005-0000-0000-0000D71B0000}"/>
    <cellStyle name="40% - Accent2 3 2 2" xfId="5922" xr:uid="{00000000-0005-0000-0000-0000D81B0000}"/>
    <cellStyle name="40% - Accent2 3 2 2 2" xfId="5923" xr:uid="{00000000-0005-0000-0000-0000D91B0000}"/>
    <cellStyle name="40% - Accent2 3 2 2 2 2" xfId="5924" xr:uid="{00000000-0005-0000-0000-0000DA1B0000}"/>
    <cellStyle name="40% - Accent2 3 2 2 2_Working Capital Current" xfId="11417" xr:uid="{00000000-0005-0000-0000-0000DB1B0000}"/>
    <cellStyle name="40% - Accent2 3 2 2 3" xfId="5925" xr:uid="{00000000-0005-0000-0000-0000DC1B0000}"/>
    <cellStyle name="40% - Accent2 3 2 2 4" xfId="5926" xr:uid="{00000000-0005-0000-0000-0000DD1B0000}"/>
    <cellStyle name="40% - Accent2 3 2 2_Working Capital Current" xfId="11418" xr:uid="{00000000-0005-0000-0000-0000DE1B0000}"/>
    <cellStyle name="40% - Accent2 3 2 3" xfId="5927" xr:uid="{00000000-0005-0000-0000-0000DF1B0000}"/>
    <cellStyle name="40% - Accent2 3 2 3 2" xfId="5928" xr:uid="{00000000-0005-0000-0000-0000E01B0000}"/>
    <cellStyle name="40% - Accent2 3 2 3_Working Capital Current" xfId="11419" xr:uid="{00000000-0005-0000-0000-0000E11B0000}"/>
    <cellStyle name="40% - Accent2 3 2 4" xfId="5929" xr:uid="{00000000-0005-0000-0000-0000E21B0000}"/>
    <cellStyle name="40% - Accent2 3 2 5" xfId="5930" xr:uid="{00000000-0005-0000-0000-0000E31B0000}"/>
    <cellStyle name="40% - Accent2 3 2_Not_for_upload_before_M4_correc" xfId="11420" xr:uid="{00000000-0005-0000-0000-0000E41B0000}"/>
    <cellStyle name="40% - Accent2 3 3" xfId="5931" xr:uid="{00000000-0005-0000-0000-0000E51B0000}"/>
    <cellStyle name="40% - Accent2 3 3 2" xfId="5932" xr:uid="{00000000-0005-0000-0000-0000E61B0000}"/>
    <cellStyle name="40% - Accent2 3 3 2 2" xfId="5933" xr:uid="{00000000-0005-0000-0000-0000E71B0000}"/>
    <cellStyle name="40% - Accent2 3 3 2 2 2" xfId="5934" xr:uid="{00000000-0005-0000-0000-0000E81B0000}"/>
    <cellStyle name="40% - Accent2 3 3 2 2_Working Capital Current" xfId="11421" xr:uid="{00000000-0005-0000-0000-0000E91B0000}"/>
    <cellStyle name="40% - Accent2 3 3 2 3" xfId="5935" xr:uid="{00000000-0005-0000-0000-0000EA1B0000}"/>
    <cellStyle name="40% - Accent2 3 3 2 4" xfId="5936" xr:uid="{00000000-0005-0000-0000-0000EB1B0000}"/>
    <cellStyle name="40% - Accent2 3 3 2_Working Capital Current" xfId="11422" xr:uid="{00000000-0005-0000-0000-0000EC1B0000}"/>
    <cellStyle name="40% - Accent2 3 3 3" xfId="5937" xr:uid="{00000000-0005-0000-0000-0000ED1B0000}"/>
    <cellStyle name="40% - Accent2 3 3 3 2" xfId="5938" xr:uid="{00000000-0005-0000-0000-0000EE1B0000}"/>
    <cellStyle name="40% - Accent2 3 3 3_Working Capital Current" xfId="11423" xr:uid="{00000000-0005-0000-0000-0000EF1B0000}"/>
    <cellStyle name="40% - Accent2 3 3 4" xfId="5939" xr:uid="{00000000-0005-0000-0000-0000F01B0000}"/>
    <cellStyle name="40% - Accent2 3 3 5" xfId="5940" xr:uid="{00000000-0005-0000-0000-0000F11B0000}"/>
    <cellStyle name="40% - Accent2 3 3_Not_for_upload_before_M4_correc" xfId="11424" xr:uid="{00000000-0005-0000-0000-0000F21B0000}"/>
    <cellStyle name="40% - Accent2 3 4" xfId="5941" xr:uid="{00000000-0005-0000-0000-0000F31B0000}"/>
    <cellStyle name="40% - Accent2 3 4 2" xfId="5942" xr:uid="{00000000-0005-0000-0000-0000F41B0000}"/>
    <cellStyle name="40% - Accent2 3 4 2 2" xfId="5943" xr:uid="{00000000-0005-0000-0000-0000F51B0000}"/>
    <cellStyle name="40% - Accent2 3 4 2 2 2" xfId="5944" xr:uid="{00000000-0005-0000-0000-0000F61B0000}"/>
    <cellStyle name="40% - Accent2 3 4 2 2_Working Capital Current" xfId="11425" xr:uid="{00000000-0005-0000-0000-0000F71B0000}"/>
    <cellStyle name="40% - Accent2 3 4 2 3" xfId="5945" xr:uid="{00000000-0005-0000-0000-0000F81B0000}"/>
    <cellStyle name="40% - Accent2 3 4 2 4" xfId="5946" xr:uid="{00000000-0005-0000-0000-0000F91B0000}"/>
    <cellStyle name="40% - Accent2 3 4 2_Working Capital Current" xfId="11426" xr:uid="{00000000-0005-0000-0000-0000FA1B0000}"/>
    <cellStyle name="40% - Accent2 3 4 3" xfId="5947" xr:uid="{00000000-0005-0000-0000-0000FB1B0000}"/>
    <cellStyle name="40% - Accent2 3 4 3 2" xfId="5948" xr:uid="{00000000-0005-0000-0000-0000FC1B0000}"/>
    <cellStyle name="40% - Accent2 3 4 3_Working Capital Current" xfId="11427" xr:uid="{00000000-0005-0000-0000-0000FD1B0000}"/>
    <cellStyle name="40% - Accent2 3 4 4" xfId="5949" xr:uid="{00000000-0005-0000-0000-0000FE1B0000}"/>
    <cellStyle name="40% - Accent2 3 4 5" xfId="5950" xr:uid="{00000000-0005-0000-0000-0000FF1B0000}"/>
    <cellStyle name="40% - Accent2 3 4_Not_for_upload_before_M4_correc" xfId="11428" xr:uid="{00000000-0005-0000-0000-0000001C0000}"/>
    <cellStyle name="40% - Accent2 3 5" xfId="5951" xr:uid="{00000000-0005-0000-0000-0000011C0000}"/>
    <cellStyle name="40% - Accent2 3 5 2" xfId="5952" xr:uid="{00000000-0005-0000-0000-0000021C0000}"/>
    <cellStyle name="40% - Accent2 3 5 2 2" xfId="5953" xr:uid="{00000000-0005-0000-0000-0000031C0000}"/>
    <cellStyle name="40% - Accent2 3 5 2_Working Capital Current" xfId="11429" xr:uid="{00000000-0005-0000-0000-0000041C0000}"/>
    <cellStyle name="40% - Accent2 3 5 3" xfId="5954" xr:uid="{00000000-0005-0000-0000-0000051C0000}"/>
    <cellStyle name="40% - Accent2 3 5 4" xfId="5955" xr:uid="{00000000-0005-0000-0000-0000061C0000}"/>
    <cellStyle name="40% - Accent2 3 5_Working Capital Current" xfId="11430" xr:uid="{00000000-0005-0000-0000-0000071C0000}"/>
    <cellStyle name="40% - Accent2 3 6" xfId="5956" xr:uid="{00000000-0005-0000-0000-0000081C0000}"/>
    <cellStyle name="40% - Accent2 3 6 2" xfId="5957" xr:uid="{00000000-0005-0000-0000-0000091C0000}"/>
    <cellStyle name="40% - Accent2 3 6_Working Capital Current" xfId="11431" xr:uid="{00000000-0005-0000-0000-00000A1C0000}"/>
    <cellStyle name="40% - Accent2 3 7" xfId="5958" xr:uid="{00000000-0005-0000-0000-00000B1C0000}"/>
    <cellStyle name="40% - Accent2 3 8" xfId="5959" xr:uid="{00000000-0005-0000-0000-00000C1C0000}"/>
    <cellStyle name="40% - Accent2 3 9" xfId="5920" xr:uid="{00000000-0005-0000-0000-0000D61B0000}"/>
    <cellStyle name="40% - Accent2 3_Not_for_upload_before_M4_correc" xfId="11432" xr:uid="{00000000-0005-0000-0000-00000D1C0000}"/>
    <cellStyle name="40% - Accent2 30" xfId="5960" xr:uid="{00000000-0005-0000-0000-00000E1C0000}"/>
    <cellStyle name="40% - Accent2 30 2" xfId="5961" xr:uid="{00000000-0005-0000-0000-00000F1C0000}"/>
    <cellStyle name="40% - Accent2 30 2 2" xfId="5962" xr:uid="{00000000-0005-0000-0000-0000101C0000}"/>
    <cellStyle name="40% - Accent2 30 2_Working Capital Current" xfId="11433" xr:uid="{00000000-0005-0000-0000-0000111C0000}"/>
    <cellStyle name="40% - Accent2 30 3" xfId="5963" xr:uid="{00000000-0005-0000-0000-0000121C0000}"/>
    <cellStyle name="40% - Accent2 30 4" xfId="5964" xr:uid="{00000000-0005-0000-0000-0000131C0000}"/>
    <cellStyle name="40% - Accent2 30_Working Capital Current" xfId="11434" xr:uid="{00000000-0005-0000-0000-0000141C0000}"/>
    <cellStyle name="40% - Accent2 31" xfId="5965" xr:uid="{00000000-0005-0000-0000-0000151C0000}"/>
    <cellStyle name="40% - Accent2 31 2" xfId="5966" xr:uid="{00000000-0005-0000-0000-0000161C0000}"/>
    <cellStyle name="40% - Accent2 31 2 2" xfId="5967" xr:uid="{00000000-0005-0000-0000-0000171C0000}"/>
    <cellStyle name="40% - Accent2 31 2_Working Capital Current" xfId="11435" xr:uid="{00000000-0005-0000-0000-0000181C0000}"/>
    <cellStyle name="40% - Accent2 31 3" xfId="5968" xr:uid="{00000000-0005-0000-0000-0000191C0000}"/>
    <cellStyle name="40% - Accent2 31 4" xfId="5969" xr:uid="{00000000-0005-0000-0000-00001A1C0000}"/>
    <cellStyle name="40% - Accent2 31_Working Capital Current" xfId="11436" xr:uid="{00000000-0005-0000-0000-00001B1C0000}"/>
    <cellStyle name="40% - Accent2 32" xfId="5970" xr:uid="{00000000-0005-0000-0000-00001C1C0000}"/>
    <cellStyle name="40% - Accent2 32 2" xfId="5971" xr:uid="{00000000-0005-0000-0000-00001D1C0000}"/>
    <cellStyle name="40% - Accent2 32 2 2" xfId="5972" xr:uid="{00000000-0005-0000-0000-00001E1C0000}"/>
    <cellStyle name="40% - Accent2 32 2_Working Capital Current" xfId="11437" xr:uid="{00000000-0005-0000-0000-00001F1C0000}"/>
    <cellStyle name="40% - Accent2 32 3" xfId="5973" xr:uid="{00000000-0005-0000-0000-0000201C0000}"/>
    <cellStyle name="40% - Accent2 32 4" xfId="5974" xr:uid="{00000000-0005-0000-0000-0000211C0000}"/>
    <cellStyle name="40% - Accent2 32_Working Capital Current" xfId="11438" xr:uid="{00000000-0005-0000-0000-0000221C0000}"/>
    <cellStyle name="40% - Accent2 33" xfId="5975" xr:uid="{00000000-0005-0000-0000-0000231C0000}"/>
    <cellStyle name="40% - Accent2 33 2" xfId="5976" xr:uid="{00000000-0005-0000-0000-0000241C0000}"/>
    <cellStyle name="40% - Accent2 33 2 2" xfId="5977" xr:uid="{00000000-0005-0000-0000-0000251C0000}"/>
    <cellStyle name="40% - Accent2 33 2_Working Capital Current" xfId="11439" xr:uid="{00000000-0005-0000-0000-0000261C0000}"/>
    <cellStyle name="40% - Accent2 33 3" xfId="5978" xr:uid="{00000000-0005-0000-0000-0000271C0000}"/>
    <cellStyle name="40% - Accent2 33 4" xfId="5979" xr:uid="{00000000-0005-0000-0000-0000281C0000}"/>
    <cellStyle name="40% - Accent2 33_Working Capital Current" xfId="11440" xr:uid="{00000000-0005-0000-0000-0000291C0000}"/>
    <cellStyle name="40% - Accent2 34" xfId="5980" xr:uid="{00000000-0005-0000-0000-00002A1C0000}"/>
    <cellStyle name="40% - Accent2 34 2" xfId="5981" xr:uid="{00000000-0005-0000-0000-00002B1C0000}"/>
    <cellStyle name="40% - Accent2 34 2 2" xfId="5982" xr:uid="{00000000-0005-0000-0000-00002C1C0000}"/>
    <cellStyle name="40% - Accent2 34 2_Working Capital Current" xfId="11441" xr:uid="{00000000-0005-0000-0000-00002D1C0000}"/>
    <cellStyle name="40% - Accent2 34 3" xfId="5983" xr:uid="{00000000-0005-0000-0000-00002E1C0000}"/>
    <cellStyle name="40% - Accent2 34 4" xfId="5984" xr:uid="{00000000-0005-0000-0000-00002F1C0000}"/>
    <cellStyle name="40% - Accent2 34_Working Capital Current" xfId="11442" xr:uid="{00000000-0005-0000-0000-0000301C0000}"/>
    <cellStyle name="40% - Accent2 35" xfId="5985" xr:uid="{00000000-0005-0000-0000-0000311C0000}"/>
    <cellStyle name="40% - Accent2 35 2" xfId="5986" xr:uid="{00000000-0005-0000-0000-0000321C0000}"/>
    <cellStyle name="40% - Accent2 35 2 2" xfId="5987" xr:uid="{00000000-0005-0000-0000-0000331C0000}"/>
    <cellStyle name="40% - Accent2 35 2_Working Capital Current" xfId="11443" xr:uid="{00000000-0005-0000-0000-0000341C0000}"/>
    <cellStyle name="40% - Accent2 35 3" xfId="5988" xr:uid="{00000000-0005-0000-0000-0000351C0000}"/>
    <cellStyle name="40% - Accent2 35 4" xfId="5989" xr:uid="{00000000-0005-0000-0000-0000361C0000}"/>
    <cellStyle name="40% - Accent2 35_Working Capital Current" xfId="11444" xr:uid="{00000000-0005-0000-0000-0000371C0000}"/>
    <cellStyle name="40% - Accent2 36" xfId="5990" xr:uid="{00000000-0005-0000-0000-0000381C0000}"/>
    <cellStyle name="40% - Accent2 36 2" xfId="5991" xr:uid="{00000000-0005-0000-0000-0000391C0000}"/>
    <cellStyle name="40% - Accent2 36 2 2" xfId="5992" xr:uid="{00000000-0005-0000-0000-00003A1C0000}"/>
    <cellStyle name="40% - Accent2 36 2_Working Capital Current" xfId="11445" xr:uid="{00000000-0005-0000-0000-00003B1C0000}"/>
    <cellStyle name="40% - Accent2 36 3" xfId="5993" xr:uid="{00000000-0005-0000-0000-00003C1C0000}"/>
    <cellStyle name="40% - Accent2 36 4" xfId="5994" xr:uid="{00000000-0005-0000-0000-00003D1C0000}"/>
    <cellStyle name="40% - Accent2 36_Working Capital Current" xfId="11446" xr:uid="{00000000-0005-0000-0000-00003E1C0000}"/>
    <cellStyle name="40% - Accent2 37" xfId="5995" xr:uid="{00000000-0005-0000-0000-00003F1C0000}"/>
    <cellStyle name="40% - Accent2 37 2" xfId="5996" xr:uid="{00000000-0005-0000-0000-0000401C0000}"/>
    <cellStyle name="40% - Accent2 37 2 2" xfId="5997" xr:uid="{00000000-0005-0000-0000-0000411C0000}"/>
    <cellStyle name="40% - Accent2 37 2_Working Capital Current" xfId="11447" xr:uid="{00000000-0005-0000-0000-0000421C0000}"/>
    <cellStyle name="40% - Accent2 37 3" xfId="5998" xr:uid="{00000000-0005-0000-0000-0000431C0000}"/>
    <cellStyle name="40% - Accent2 37 4" xfId="5999" xr:uid="{00000000-0005-0000-0000-0000441C0000}"/>
    <cellStyle name="40% - Accent2 37_Working Capital Current" xfId="11448" xr:uid="{00000000-0005-0000-0000-0000451C0000}"/>
    <cellStyle name="40% - Accent2 38" xfId="6000" xr:uid="{00000000-0005-0000-0000-0000461C0000}"/>
    <cellStyle name="40% - Accent2 38 2" xfId="6001" xr:uid="{00000000-0005-0000-0000-0000471C0000}"/>
    <cellStyle name="40% - Accent2 38 2 2" xfId="6002" xr:uid="{00000000-0005-0000-0000-0000481C0000}"/>
    <cellStyle name="40% - Accent2 38 2_Working Capital Current" xfId="11449" xr:uid="{00000000-0005-0000-0000-0000491C0000}"/>
    <cellStyle name="40% - Accent2 38 3" xfId="6003" xr:uid="{00000000-0005-0000-0000-00004A1C0000}"/>
    <cellStyle name="40% - Accent2 38 4" xfId="6004" xr:uid="{00000000-0005-0000-0000-00004B1C0000}"/>
    <cellStyle name="40% - Accent2 38_Working Capital Current" xfId="11450" xr:uid="{00000000-0005-0000-0000-00004C1C0000}"/>
    <cellStyle name="40% - Accent2 39" xfId="6005" xr:uid="{00000000-0005-0000-0000-00004D1C0000}"/>
    <cellStyle name="40% - Accent2 39 2" xfId="6006" xr:uid="{00000000-0005-0000-0000-00004E1C0000}"/>
    <cellStyle name="40% - Accent2 39 2 2" xfId="6007" xr:uid="{00000000-0005-0000-0000-00004F1C0000}"/>
    <cellStyle name="40% - Accent2 39 2_Working Capital Current" xfId="11451" xr:uid="{00000000-0005-0000-0000-0000501C0000}"/>
    <cellStyle name="40% - Accent2 39 3" xfId="6008" xr:uid="{00000000-0005-0000-0000-0000511C0000}"/>
    <cellStyle name="40% - Accent2 39 4" xfId="6009" xr:uid="{00000000-0005-0000-0000-0000521C0000}"/>
    <cellStyle name="40% - Accent2 39_Working Capital Current" xfId="11452" xr:uid="{00000000-0005-0000-0000-0000531C0000}"/>
    <cellStyle name="40% - Accent2 4" xfId="6010" xr:uid="{00000000-0005-0000-0000-0000541C0000}"/>
    <cellStyle name="40% - Accent2 4 2" xfId="6011" xr:uid="{00000000-0005-0000-0000-0000551C0000}"/>
    <cellStyle name="40% - Accent2 4 2 2" xfId="6012" xr:uid="{00000000-0005-0000-0000-0000561C0000}"/>
    <cellStyle name="40% - Accent2 4 2 2 2" xfId="6013" xr:uid="{00000000-0005-0000-0000-0000571C0000}"/>
    <cellStyle name="40% - Accent2 4 2 2_Working Capital Current" xfId="11453" xr:uid="{00000000-0005-0000-0000-0000581C0000}"/>
    <cellStyle name="40% - Accent2 4 2 3" xfId="6014" xr:uid="{00000000-0005-0000-0000-0000591C0000}"/>
    <cellStyle name="40% - Accent2 4 2 4" xfId="6015" xr:uid="{00000000-0005-0000-0000-00005A1C0000}"/>
    <cellStyle name="40% - Accent2 4 2_Working Capital Current" xfId="11454" xr:uid="{00000000-0005-0000-0000-00005B1C0000}"/>
    <cellStyle name="40% - Accent2 4 3" xfId="6016" xr:uid="{00000000-0005-0000-0000-00005C1C0000}"/>
    <cellStyle name="40% - Accent2 4 3 2" xfId="6017" xr:uid="{00000000-0005-0000-0000-00005D1C0000}"/>
    <cellStyle name="40% - Accent2 4 3_Working Capital Current" xfId="11455" xr:uid="{00000000-0005-0000-0000-00005E1C0000}"/>
    <cellStyle name="40% - Accent2 4 4" xfId="6018" xr:uid="{00000000-0005-0000-0000-00005F1C0000}"/>
    <cellStyle name="40% - Accent2 4 5" xfId="6019" xr:uid="{00000000-0005-0000-0000-0000601C0000}"/>
    <cellStyle name="40% - Accent2 4_Not_for_upload_before_M4_correc" xfId="11456" xr:uid="{00000000-0005-0000-0000-0000611C0000}"/>
    <cellStyle name="40% - Accent2 40" xfId="6020" xr:uid="{00000000-0005-0000-0000-0000621C0000}"/>
    <cellStyle name="40% - Accent2 40 2" xfId="6021" xr:uid="{00000000-0005-0000-0000-0000631C0000}"/>
    <cellStyle name="40% - Accent2 40 2 2" xfId="6022" xr:uid="{00000000-0005-0000-0000-0000641C0000}"/>
    <cellStyle name="40% - Accent2 40 2_Working Capital Current" xfId="11457" xr:uid="{00000000-0005-0000-0000-0000651C0000}"/>
    <cellStyle name="40% - Accent2 40 3" xfId="6023" xr:uid="{00000000-0005-0000-0000-0000661C0000}"/>
    <cellStyle name="40% - Accent2 40 4" xfId="6024" xr:uid="{00000000-0005-0000-0000-0000671C0000}"/>
    <cellStyle name="40% - Accent2 40_Working Capital Current" xfId="11458" xr:uid="{00000000-0005-0000-0000-0000681C0000}"/>
    <cellStyle name="40% - Accent2 41" xfId="6025" xr:uid="{00000000-0005-0000-0000-0000691C0000}"/>
    <cellStyle name="40% - Accent2 41 2" xfId="6026" xr:uid="{00000000-0005-0000-0000-00006A1C0000}"/>
    <cellStyle name="40% - Accent2 41 2 2" xfId="6027" xr:uid="{00000000-0005-0000-0000-00006B1C0000}"/>
    <cellStyle name="40% - Accent2 41 2_Working Capital Current" xfId="11459" xr:uid="{00000000-0005-0000-0000-00006C1C0000}"/>
    <cellStyle name="40% - Accent2 41 3" xfId="6028" xr:uid="{00000000-0005-0000-0000-00006D1C0000}"/>
    <cellStyle name="40% - Accent2 41 4" xfId="6029" xr:uid="{00000000-0005-0000-0000-00006E1C0000}"/>
    <cellStyle name="40% - Accent2 41_Working Capital Current" xfId="11460" xr:uid="{00000000-0005-0000-0000-00006F1C0000}"/>
    <cellStyle name="40% - Accent2 42" xfId="6030" xr:uid="{00000000-0005-0000-0000-0000701C0000}"/>
    <cellStyle name="40% - Accent2 42 2" xfId="6031" xr:uid="{00000000-0005-0000-0000-0000711C0000}"/>
    <cellStyle name="40% - Accent2 42 2 2" xfId="6032" xr:uid="{00000000-0005-0000-0000-0000721C0000}"/>
    <cellStyle name="40% - Accent2 42 2_Working Capital Current" xfId="11461" xr:uid="{00000000-0005-0000-0000-0000731C0000}"/>
    <cellStyle name="40% - Accent2 42 3" xfId="6033" xr:uid="{00000000-0005-0000-0000-0000741C0000}"/>
    <cellStyle name="40% - Accent2 42 4" xfId="6034" xr:uid="{00000000-0005-0000-0000-0000751C0000}"/>
    <cellStyle name="40% - Accent2 42_Working Capital Current" xfId="11462" xr:uid="{00000000-0005-0000-0000-0000761C0000}"/>
    <cellStyle name="40% - Accent2 43" xfId="6035" xr:uid="{00000000-0005-0000-0000-0000771C0000}"/>
    <cellStyle name="40% - Accent2 43 2" xfId="6036" xr:uid="{00000000-0005-0000-0000-0000781C0000}"/>
    <cellStyle name="40% - Accent2 43 2 2" xfId="6037" xr:uid="{00000000-0005-0000-0000-0000791C0000}"/>
    <cellStyle name="40% - Accent2 43 2_Working Capital Current" xfId="11463" xr:uid="{00000000-0005-0000-0000-00007A1C0000}"/>
    <cellStyle name="40% - Accent2 43 3" xfId="6038" xr:uid="{00000000-0005-0000-0000-00007B1C0000}"/>
    <cellStyle name="40% - Accent2 43 4" xfId="6039" xr:uid="{00000000-0005-0000-0000-00007C1C0000}"/>
    <cellStyle name="40% - Accent2 43_Working Capital Current" xfId="11464" xr:uid="{00000000-0005-0000-0000-00007D1C0000}"/>
    <cellStyle name="40% - Accent2 44" xfId="6040" xr:uid="{00000000-0005-0000-0000-00007E1C0000}"/>
    <cellStyle name="40% - Accent2 44 2" xfId="6041" xr:uid="{00000000-0005-0000-0000-00007F1C0000}"/>
    <cellStyle name="40% - Accent2 44 2 2" xfId="6042" xr:uid="{00000000-0005-0000-0000-0000801C0000}"/>
    <cellStyle name="40% - Accent2 44 2_Working Capital Current" xfId="11465" xr:uid="{00000000-0005-0000-0000-0000811C0000}"/>
    <cellStyle name="40% - Accent2 44 3" xfId="6043" xr:uid="{00000000-0005-0000-0000-0000821C0000}"/>
    <cellStyle name="40% - Accent2 44 4" xfId="6044" xr:uid="{00000000-0005-0000-0000-0000831C0000}"/>
    <cellStyle name="40% - Accent2 44_Working Capital Current" xfId="11466" xr:uid="{00000000-0005-0000-0000-0000841C0000}"/>
    <cellStyle name="40% - Accent2 45" xfId="6045" xr:uid="{00000000-0005-0000-0000-0000851C0000}"/>
    <cellStyle name="40% - Accent2 45 2" xfId="6046" xr:uid="{00000000-0005-0000-0000-0000861C0000}"/>
    <cellStyle name="40% - Accent2 45 2 2" xfId="6047" xr:uid="{00000000-0005-0000-0000-0000871C0000}"/>
    <cellStyle name="40% - Accent2 45 2_Working Capital Current" xfId="11467" xr:uid="{00000000-0005-0000-0000-0000881C0000}"/>
    <cellStyle name="40% - Accent2 45 3" xfId="6048" xr:uid="{00000000-0005-0000-0000-0000891C0000}"/>
    <cellStyle name="40% - Accent2 45 4" xfId="6049" xr:uid="{00000000-0005-0000-0000-00008A1C0000}"/>
    <cellStyle name="40% - Accent2 45_Working Capital Current" xfId="11468" xr:uid="{00000000-0005-0000-0000-00008B1C0000}"/>
    <cellStyle name="40% - Accent2 46" xfId="6050" xr:uid="{00000000-0005-0000-0000-00008C1C0000}"/>
    <cellStyle name="40% - Accent2 46 2" xfId="6051" xr:uid="{00000000-0005-0000-0000-00008D1C0000}"/>
    <cellStyle name="40% - Accent2 46 2 2" xfId="6052" xr:uid="{00000000-0005-0000-0000-00008E1C0000}"/>
    <cellStyle name="40% - Accent2 46 2_Working Capital Current" xfId="11469" xr:uid="{00000000-0005-0000-0000-00008F1C0000}"/>
    <cellStyle name="40% - Accent2 46 3" xfId="6053" xr:uid="{00000000-0005-0000-0000-0000901C0000}"/>
    <cellStyle name="40% - Accent2 46 4" xfId="6054" xr:uid="{00000000-0005-0000-0000-0000911C0000}"/>
    <cellStyle name="40% - Accent2 46_Working Capital Current" xfId="11470" xr:uid="{00000000-0005-0000-0000-0000921C0000}"/>
    <cellStyle name="40% - Accent2 47" xfId="6055" xr:uid="{00000000-0005-0000-0000-0000931C0000}"/>
    <cellStyle name="40% - Accent2 47 2" xfId="6056" xr:uid="{00000000-0005-0000-0000-0000941C0000}"/>
    <cellStyle name="40% - Accent2 47 2 2" xfId="6057" xr:uid="{00000000-0005-0000-0000-0000951C0000}"/>
    <cellStyle name="40% - Accent2 47 2_Working Capital Current" xfId="11471" xr:uid="{00000000-0005-0000-0000-0000961C0000}"/>
    <cellStyle name="40% - Accent2 47 3" xfId="6058" xr:uid="{00000000-0005-0000-0000-0000971C0000}"/>
    <cellStyle name="40% - Accent2 47 4" xfId="6059" xr:uid="{00000000-0005-0000-0000-0000981C0000}"/>
    <cellStyle name="40% - Accent2 47_Working Capital Current" xfId="11472" xr:uid="{00000000-0005-0000-0000-0000991C0000}"/>
    <cellStyle name="40% - Accent2 48" xfId="6060" xr:uid="{00000000-0005-0000-0000-00009A1C0000}"/>
    <cellStyle name="40% - Accent2 48 2" xfId="6061" xr:uid="{00000000-0005-0000-0000-00009B1C0000}"/>
    <cellStyle name="40% - Accent2 48 2 2" xfId="6062" xr:uid="{00000000-0005-0000-0000-00009C1C0000}"/>
    <cellStyle name="40% - Accent2 48 2_Working Capital Current" xfId="11473" xr:uid="{00000000-0005-0000-0000-00009D1C0000}"/>
    <cellStyle name="40% - Accent2 48 3" xfId="6063" xr:uid="{00000000-0005-0000-0000-00009E1C0000}"/>
    <cellStyle name="40% - Accent2 48 4" xfId="6064" xr:uid="{00000000-0005-0000-0000-00009F1C0000}"/>
    <cellStyle name="40% - Accent2 48_Working Capital Current" xfId="11474" xr:uid="{00000000-0005-0000-0000-0000A01C0000}"/>
    <cellStyle name="40% - Accent2 49" xfId="6065" xr:uid="{00000000-0005-0000-0000-0000A11C0000}"/>
    <cellStyle name="40% - Accent2 49 2" xfId="6066" xr:uid="{00000000-0005-0000-0000-0000A21C0000}"/>
    <cellStyle name="40% - Accent2 49 2 2" xfId="6067" xr:uid="{00000000-0005-0000-0000-0000A31C0000}"/>
    <cellStyle name="40% - Accent2 49 2_Working Capital Current" xfId="11475" xr:uid="{00000000-0005-0000-0000-0000A41C0000}"/>
    <cellStyle name="40% - Accent2 49 3" xfId="6068" xr:uid="{00000000-0005-0000-0000-0000A51C0000}"/>
    <cellStyle name="40% - Accent2 49 4" xfId="6069" xr:uid="{00000000-0005-0000-0000-0000A61C0000}"/>
    <cellStyle name="40% - Accent2 49_Working Capital Current" xfId="11476" xr:uid="{00000000-0005-0000-0000-0000A71C0000}"/>
    <cellStyle name="40% - Accent2 5" xfId="6070" xr:uid="{00000000-0005-0000-0000-0000A81C0000}"/>
    <cellStyle name="40% - Accent2 5 2" xfId="6071" xr:uid="{00000000-0005-0000-0000-0000A91C0000}"/>
    <cellStyle name="40% - Accent2 5 2 2" xfId="6072" xr:uid="{00000000-0005-0000-0000-0000AA1C0000}"/>
    <cellStyle name="40% - Accent2 5 2 2 2" xfId="6073" xr:uid="{00000000-0005-0000-0000-0000AB1C0000}"/>
    <cellStyle name="40% - Accent2 5 2 2_Working Capital Current" xfId="11477" xr:uid="{00000000-0005-0000-0000-0000AC1C0000}"/>
    <cellStyle name="40% - Accent2 5 2 3" xfId="6074" xr:uid="{00000000-0005-0000-0000-0000AD1C0000}"/>
    <cellStyle name="40% - Accent2 5 2 4" xfId="6075" xr:uid="{00000000-0005-0000-0000-0000AE1C0000}"/>
    <cellStyle name="40% - Accent2 5 2_Working Capital Current" xfId="11478" xr:uid="{00000000-0005-0000-0000-0000AF1C0000}"/>
    <cellStyle name="40% - Accent2 5 3" xfId="6076" xr:uid="{00000000-0005-0000-0000-0000B01C0000}"/>
    <cellStyle name="40% - Accent2 5 3 2" xfId="6077" xr:uid="{00000000-0005-0000-0000-0000B11C0000}"/>
    <cellStyle name="40% - Accent2 5 3_Working Capital Current" xfId="11479" xr:uid="{00000000-0005-0000-0000-0000B21C0000}"/>
    <cellStyle name="40% - Accent2 5 4" xfId="6078" xr:uid="{00000000-0005-0000-0000-0000B31C0000}"/>
    <cellStyle name="40% - Accent2 5 5" xfId="6079" xr:uid="{00000000-0005-0000-0000-0000B41C0000}"/>
    <cellStyle name="40% - Accent2 5_Not_for_upload_before_M4_correc" xfId="11480" xr:uid="{00000000-0005-0000-0000-0000B51C0000}"/>
    <cellStyle name="40% - Accent2 50" xfId="6080" xr:uid="{00000000-0005-0000-0000-0000B61C0000}"/>
    <cellStyle name="40% - Accent2 50 2" xfId="6081" xr:uid="{00000000-0005-0000-0000-0000B71C0000}"/>
    <cellStyle name="40% - Accent2 50 2 2" xfId="6082" xr:uid="{00000000-0005-0000-0000-0000B81C0000}"/>
    <cellStyle name="40% - Accent2 50 2_Working Capital Current" xfId="11481" xr:uid="{00000000-0005-0000-0000-0000B91C0000}"/>
    <cellStyle name="40% - Accent2 50 3" xfId="6083" xr:uid="{00000000-0005-0000-0000-0000BA1C0000}"/>
    <cellStyle name="40% - Accent2 50 4" xfId="6084" xr:uid="{00000000-0005-0000-0000-0000BB1C0000}"/>
    <cellStyle name="40% - Accent2 50_Working Capital Current" xfId="11482" xr:uid="{00000000-0005-0000-0000-0000BC1C0000}"/>
    <cellStyle name="40% - Accent2 51" xfId="6085" xr:uid="{00000000-0005-0000-0000-0000BD1C0000}"/>
    <cellStyle name="40% - Accent2 51 2" xfId="6086" xr:uid="{00000000-0005-0000-0000-0000BE1C0000}"/>
    <cellStyle name="40% - Accent2 51 2 2" xfId="6087" xr:uid="{00000000-0005-0000-0000-0000BF1C0000}"/>
    <cellStyle name="40% - Accent2 51 2_Working Capital Current" xfId="11483" xr:uid="{00000000-0005-0000-0000-0000C01C0000}"/>
    <cellStyle name="40% - Accent2 51 3" xfId="6088" xr:uid="{00000000-0005-0000-0000-0000C11C0000}"/>
    <cellStyle name="40% - Accent2 51 4" xfId="6089" xr:uid="{00000000-0005-0000-0000-0000C21C0000}"/>
    <cellStyle name="40% - Accent2 51_Working Capital Current" xfId="11484" xr:uid="{00000000-0005-0000-0000-0000C31C0000}"/>
    <cellStyle name="40% - Accent2 52" xfId="6090" xr:uid="{00000000-0005-0000-0000-0000C41C0000}"/>
    <cellStyle name="40% - Accent2 52 2" xfId="6091" xr:uid="{00000000-0005-0000-0000-0000C51C0000}"/>
    <cellStyle name="40% - Accent2 52 2 2" xfId="6092" xr:uid="{00000000-0005-0000-0000-0000C61C0000}"/>
    <cellStyle name="40% - Accent2 52 2_Working Capital Current" xfId="11485" xr:uid="{00000000-0005-0000-0000-0000C71C0000}"/>
    <cellStyle name="40% - Accent2 52 3" xfId="6093" xr:uid="{00000000-0005-0000-0000-0000C81C0000}"/>
    <cellStyle name="40% - Accent2 52 4" xfId="6094" xr:uid="{00000000-0005-0000-0000-0000C91C0000}"/>
    <cellStyle name="40% - Accent2 52_Working Capital Current" xfId="11486" xr:uid="{00000000-0005-0000-0000-0000CA1C0000}"/>
    <cellStyle name="40% - Accent2 53" xfId="6095" xr:uid="{00000000-0005-0000-0000-0000CB1C0000}"/>
    <cellStyle name="40% - Accent2 53 2" xfId="6096" xr:uid="{00000000-0005-0000-0000-0000CC1C0000}"/>
    <cellStyle name="40% - Accent2 53 2 2" xfId="6097" xr:uid="{00000000-0005-0000-0000-0000CD1C0000}"/>
    <cellStyle name="40% - Accent2 53 2_Working Capital Current" xfId="11487" xr:uid="{00000000-0005-0000-0000-0000CE1C0000}"/>
    <cellStyle name="40% - Accent2 53 3" xfId="6098" xr:uid="{00000000-0005-0000-0000-0000CF1C0000}"/>
    <cellStyle name="40% - Accent2 53 4" xfId="6099" xr:uid="{00000000-0005-0000-0000-0000D01C0000}"/>
    <cellStyle name="40% - Accent2 53_Working Capital Current" xfId="11488" xr:uid="{00000000-0005-0000-0000-0000D11C0000}"/>
    <cellStyle name="40% - Accent2 54" xfId="6100" xr:uid="{00000000-0005-0000-0000-0000D21C0000}"/>
    <cellStyle name="40% - Accent2 54 2" xfId="6101" xr:uid="{00000000-0005-0000-0000-0000D31C0000}"/>
    <cellStyle name="40% - Accent2 54 2 2" xfId="6102" xr:uid="{00000000-0005-0000-0000-0000D41C0000}"/>
    <cellStyle name="40% - Accent2 54 2_Working Capital Current" xfId="11489" xr:uid="{00000000-0005-0000-0000-0000D51C0000}"/>
    <cellStyle name="40% - Accent2 54 3" xfId="6103" xr:uid="{00000000-0005-0000-0000-0000D61C0000}"/>
    <cellStyle name="40% - Accent2 54 4" xfId="6104" xr:uid="{00000000-0005-0000-0000-0000D71C0000}"/>
    <cellStyle name="40% - Accent2 54_Working Capital Current" xfId="11490" xr:uid="{00000000-0005-0000-0000-0000D81C0000}"/>
    <cellStyle name="40% - Accent2 55" xfId="6105" xr:uid="{00000000-0005-0000-0000-0000D91C0000}"/>
    <cellStyle name="40% - Accent2 55 2" xfId="6106" xr:uid="{00000000-0005-0000-0000-0000DA1C0000}"/>
    <cellStyle name="40% - Accent2 55 2 2" xfId="6107" xr:uid="{00000000-0005-0000-0000-0000DB1C0000}"/>
    <cellStyle name="40% - Accent2 55 2_Working Capital Current" xfId="11491" xr:uid="{00000000-0005-0000-0000-0000DC1C0000}"/>
    <cellStyle name="40% - Accent2 55 3" xfId="6108" xr:uid="{00000000-0005-0000-0000-0000DD1C0000}"/>
    <cellStyle name="40% - Accent2 55 4" xfId="6109" xr:uid="{00000000-0005-0000-0000-0000DE1C0000}"/>
    <cellStyle name="40% - Accent2 55_Working Capital Current" xfId="11492" xr:uid="{00000000-0005-0000-0000-0000DF1C0000}"/>
    <cellStyle name="40% - Accent2 56" xfId="6110" xr:uid="{00000000-0005-0000-0000-0000E01C0000}"/>
    <cellStyle name="40% - Accent2 56 2" xfId="6111" xr:uid="{00000000-0005-0000-0000-0000E11C0000}"/>
    <cellStyle name="40% - Accent2 56 2 2" xfId="6112" xr:uid="{00000000-0005-0000-0000-0000E21C0000}"/>
    <cellStyle name="40% - Accent2 56 2_Working Capital Current" xfId="11493" xr:uid="{00000000-0005-0000-0000-0000E31C0000}"/>
    <cellStyle name="40% - Accent2 56 3" xfId="6113" xr:uid="{00000000-0005-0000-0000-0000E41C0000}"/>
    <cellStyle name="40% - Accent2 56 4" xfId="6114" xr:uid="{00000000-0005-0000-0000-0000E51C0000}"/>
    <cellStyle name="40% - Accent2 56_Working Capital Current" xfId="11494" xr:uid="{00000000-0005-0000-0000-0000E61C0000}"/>
    <cellStyle name="40% - Accent2 57" xfId="6115" xr:uid="{00000000-0005-0000-0000-0000E71C0000}"/>
    <cellStyle name="40% - Accent2 57 2" xfId="6116" xr:uid="{00000000-0005-0000-0000-0000E81C0000}"/>
    <cellStyle name="40% - Accent2 57 2 2" xfId="6117" xr:uid="{00000000-0005-0000-0000-0000E91C0000}"/>
    <cellStyle name="40% - Accent2 57 2_Working Capital Current" xfId="11495" xr:uid="{00000000-0005-0000-0000-0000EA1C0000}"/>
    <cellStyle name="40% - Accent2 57 3" xfId="6118" xr:uid="{00000000-0005-0000-0000-0000EB1C0000}"/>
    <cellStyle name="40% - Accent2 57 4" xfId="6119" xr:uid="{00000000-0005-0000-0000-0000EC1C0000}"/>
    <cellStyle name="40% - Accent2 57_Working Capital Current" xfId="11496" xr:uid="{00000000-0005-0000-0000-0000ED1C0000}"/>
    <cellStyle name="40% - Accent2 58" xfId="6120" xr:uid="{00000000-0005-0000-0000-0000EE1C0000}"/>
    <cellStyle name="40% - Accent2 58 2" xfId="6121" xr:uid="{00000000-0005-0000-0000-0000EF1C0000}"/>
    <cellStyle name="40% - Accent2 58 2 2" xfId="6122" xr:uid="{00000000-0005-0000-0000-0000F01C0000}"/>
    <cellStyle name="40% - Accent2 58 2_Working Capital Current" xfId="11497" xr:uid="{00000000-0005-0000-0000-0000F11C0000}"/>
    <cellStyle name="40% - Accent2 58 3" xfId="6123" xr:uid="{00000000-0005-0000-0000-0000F21C0000}"/>
    <cellStyle name="40% - Accent2 58 4" xfId="6124" xr:uid="{00000000-0005-0000-0000-0000F31C0000}"/>
    <cellStyle name="40% - Accent2 58_Working Capital Current" xfId="11498" xr:uid="{00000000-0005-0000-0000-0000F41C0000}"/>
    <cellStyle name="40% - Accent2 59" xfId="6125" xr:uid="{00000000-0005-0000-0000-0000F51C0000}"/>
    <cellStyle name="40% - Accent2 59 2" xfId="6126" xr:uid="{00000000-0005-0000-0000-0000F61C0000}"/>
    <cellStyle name="40% - Accent2 59 2 2" xfId="6127" xr:uid="{00000000-0005-0000-0000-0000F71C0000}"/>
    <cellStyle name="40% - Accent2 59 2_Working Capital Current" xfId="11499" xr:uid="{00000000-0005-0000-0000-0000F81C0000}"/>
    <cellStyle name="40% - Accent2 59 3" xfId="6128" xr:uid="{00000000-0005-0000-0000-0000F91C0000}"/>
    <cellStyle name="40% - Accent2 59 4" xfId="6129" xr:uid="{00000000-0005-0000-0000-0000FA1C0000}"/>
    <cellStyle name="40% - Accent2 59_Working Capital Current" xfId="11500" xr:uid="{00000000-0005-0000-0000-0000FB1C0000}"/>
    <cellStyle name="40% - Accent2 6" xfId="6130" xr:uid="{00000000-0005-0000-0000-0000FC1C0000}"/>
    <cellStyle name="40% - Accent2 6 2" xfId="6131" xr:uid="{00000000-0005-0000-0000-0000FD1C0000}"/>
    <cellStyle name="40% - Accent2 6 2 2" xfId="6132" xr:uid="{00000000-0005-0000-0000-0000FE1C0000}"/>
    <cellStyle name="40% - Accent2 6 2 2 2" xfId="6133" xr:uid="{00000000-0005-0000-0000-0000FF1C0000}"/>
    <cellStyle name="40% - Accent2 6 2 2_Working Capital Current" xfId="11501" xr:uid="{00000000-0005-0000-0000-0000001D0000}"/>
    <cellStyle name="40% - Accent2 6 2 3" xfId="6134" xr:uid="{00000000-0005-0000-0000-0000011D0000}"/>
    <cellStyle name="40% - Accent2 6 2 4" xfId="6135" xr:uid="{00000000-0005-0000-0000-0000021D0000}"/>
    <cellStyle name="40% - Accent2 6 2_Working Capital Current" xfId="11502" xr:uid="{00000000-0005-0000-0000-0000031D0000}"/>
    <cellStyle name="40% - Accent2 6 3" xfId="6136" xr:uid="{00000000-0005-0000-0000-0000041D0000}"/>
    <cellStyle name="40% - Accent2 6 3 2" xfId="6137" xr:uid="{00000000-0005-0000-0000-0000051D0000}"/>
    <cellStyle name="40% - Accent2 6 3_Working Capital Current" xfId="11503" xr:uid="{00000000-0005-0000-0000-0000061D0000}"/>
    <cellStyle name="40% - Accent2 6 4" xfId="6138" xr:uid="{00000000-0005-0000-0000-0000071D0000}"/>
    <cellStyle name="40% - Accent2 6 5" xfId="6139" xr:uid="{00000000-0005-0000-0000-0000081D0000}"/>
    <cellStyle name="40% - Accent2 6_Not_for_upload_before_M4_correc" xfId="11504" xr:uid="{00000000-0005-0000-0000-0000091D0000}"/>
    <cellStyle name="40% - Accent2 60" xfId="6140" xr:uid="{00000000-0005-0000-0000-00000A1D0000}"/>
    <cellStyle name="40% - Accent2 60 2" xfId="6141" xr:uid="{00000000-0005-0000-0000-00000B1D0000}"/>
    <cellStyle name="40% - Accent2 60 2 2" xfId="6142" xr:uid="{00000000-0005-0000-0000-00000C1D0000}"/>
    <cellStyle name="40% - Accent2 60 2_Working Capital Current" xfId="11505" xr:uid="{00000000-0005-0000-0000-00000D1D0000}"/>
    <cellStyle name="40% - Accent2 60 3" xfId="6143" xr:uid="{00000000-0005-0000-0000-00000E1D0000}"/>
    <cellStyle name="40% - Accent2 60 4" xfId="6144" xr:uid="{00000000-0005-0000-0000-00000F1D0000}"/>
    <cellStyle name="40% - Accent2 60_Working Capital Current" xfId="11506" xr:uid="{00000000-0005-0000-0000-0000101D0000}"/>
    <cellStyle name="40% - Accent2 61" xfId="6145" xr:uid="{00000000-0005-0000-0000-0000111D0000}"/>
    <cellStyle name="40% - Accent2 61 2" xfId="6146" xr:uid="{00000000-0005-0000-0000-0000121D0000}"/>
    <cellStyle name="40% - Accent2 61 2 2" xfId="6147" xr:uid="{00000000-0005-0000-0000-0000131D0000}"/>
    <cellStyle name="40% - Accent2 61 2_Working Capital Current" xfId="11507" xr:uid="{00000000-0005-0000-0000-0000141D0000}"/>
    <cellStyle name="40% - Accent2 61 3" xfId="6148" xr:uid="{00000000-0005-0000-0000-0000151D0000}"/>
    <cellStyle name="40% - Accent2 61 4" xfId="6149" xr:uid="{00000000-0005-0000-0000-0000161D0000}"/>
    <cellStyle name="40% - Accent2 61_Working Capital Current" xfId="11508" xr:uid="{00000000-0005-0000-0000-0000171D0000}"/>
    <cellStyle name="40% - Accent2 62" xfId="6150" xr:uid="{00000000-0005-0000-0000-0000181D0000}"/>
    <cellStyle name="40% - Accent2 62 2" xfId="6151" xr:uid="{00000000-0005-0000-0000-0000191D0000}"/>
    <cellStyle name="40% - Accent2 62 2 2" xfId="6152" xr:uid="{00000000-0005-0000-0000-00001A1D0000}"/>
    <cellStyle name="40% - Accent2 62 2_Working Capital Current" xfId="11509" xr:uid="{00000000-0005-0000-0000-00001B1D0000}"/>
    <cellStyle name="40% - Accent2 62 3" xfId="6153" xr:uid="{00000000-0005-0000-0000-00001C1D0000}"/>
    <cellStyle name="40% - Accent2 62 4" xfId="6154" xr:uid="{00000000-0005-0000-0000-00001D1D0000}"/>
    <cellStyle name="40% - Accent2 62_Working Capital Current" xfId="11510" xr:uid="{00000000-0005-0000-0000-00001E1D0000}"/>
    <cellStyle name="40% - Accent2 63" xfId="6155" xr:uid="{00000000-0005-0000-0000-00001F1D0000}"/>
    <cellStyle name="40% - Accent2 63 2" xfId="6156" xr:uid="{00000000-0005-0000-0000-0000201D0000}"/>
    <cellStyle name="40% - Accent2 63 2 2" xfId="6157" xr:uid="{00000000-0005-0000-0000-0000211D0000}"/>
    <cellStyle name="40% - Accent2 63 2_Working Capital Current" xfId="11511" xr:uid="{00000000-0005-0000-0000-0000221D0000}"/>
    <cellStyle name="40% - Accent2 63 3" xfId="6158" xr:uid="{00000000-0005-0000-0000-0000231D0000}"/>
    <cellStyle name="40% - Accent2 63 4" xfId="6159" xr:uid="{00000000-0005-0000-0000-0000241D0000}"/>
    <cellStyle name="40% - Accent2 63_Working Capital Current" xfId="11512" xr:uid="{00000000-0005-0000-0000-0000251D0000}"/>
    <cellStyle name="40% - Accent2 64" xfId="6160" xr:uid="{00000000-0005-0000-0000-0000261D0000}"/>
    <cellStyle name="40% - Accent2 64 2" xfId="6161" xr:uid="{00000000-0005-0000-0000-0000271D0000}"/>
    <cellStyle name="40% - Accent2 64 2 2" xfId="6162" xr:uid="{00000000-0005-0000-0000-0000281D0000}"/>
    <cellStyle name="40% - Accent2 64 2_Working Capital Current" xfId="11513" xr:uid="{00000000-0005-0000-0000-0000291D0000}"/>
    <cellStyle name="40% - Accent2 64 3" xfId="6163" xr:uid="{00000000-0005-0000-0000-00002A1D0000}"/>
    <cellStyle name="40% - Accent2 64 4" xfId="6164" xr:uid="{00000000-0005-0000-0000-00002B1D0000}"/>
    <cellStyle name="40% - Accent2 64_Working Capital Current" xfId="11514" xr:uid="{00000000-0005-0000-0000-00002C1D0000}"/>
    <cellStyle name="40% - Accent2 65" xfId="6165" xr:uid="{00000000-0005-0000-0000-00002D1D0000}"/>
    <cellStyle name="40% - Accent2 65 2" xfId="6166" xr:uid="{00000000-0005-0000-0000-00002E1D0000}"/>
    <cellStyle name="40% - Accent2 65 2 2" xfId="6167" xr:uid="{00000000-0005-0000-0000-00002F1D0000}"/>
    <cellStyle name="40% - Accent2 65 2_Working Capital Current" xfId="11515" xr:uid="{00000000-0005-0000-0000-0000301D0000}"/>
    <cellStyle name="40% - Accent2 65 3" xfId="6168" xr:uid="{00000000-0005-0000-0000-0000311D0000}"/>
    <cellStyle name="40% - Accent2 65 4" xfId="6169" xr:uid="{00000000-0005-0000-0000-0000321D0000}"/>
    <cellStyle name="40% - Accent2 65_Working Capital Current" xfId="11516" xr:uid="{00000000-0005-0000-0000-0000331D0000}"/>
    <cellStyle name="40% - Accent2 66" xfId="6170" xr:uid="{00000000-0005-0000-0000-0000341D0000}"/>
    <cellStyle name="40% - Accent2 66 2" xfId="6171" xr:uid="{00000000-0005-0000-0000-0000351D0000}"/>
    <cellStyle name="40% - Accent2 66 2 2" xfId="6172" xr:uid="{00000000-0005-0000-0000-0000361D0000}"/>
    <cellStyle name="40% - Accent2 66 2_Working Capital Current" xfId="11517" xr:uid="{00000000-0005-0000-0000-0000371D0000}"/>
    <cellStyle name="40% - Accent2 66 3" xfId="6173" xr:uid="{00000000-0005-0000-0000-0000381D0000}"/>
    <cellStyle name="40% - Accent2 66 4" xfId="6174" xr:uid="{00000000-0005-0000-0000-0000391D0000}"/>
    <cellStyle name="40% - Accent2 66_Working Capital Current" xfId="11518" xr:uid="{00000000-0005-0000-0000-00003A1D0000}"/>
    <cellStyle name="40% - Accent2 67" xfId="6175" xr:uid="{00000000-0005-0000-0000-00003B1D0000}"/>
    <cellStyle name="40% - Accent2 67 2" xfId="6176" xr:uid="{00000000-0005-0000-0000-00003C1D0000}"/>
    <cellStyle name="40% - Accent2 67 2 2" xfId="6177" xr:uid="{00000000-0005-0000-0000-00003D1D0000}"/>
    <cellStyle name="40% - Accent2 67 2_Working Capital Current" xfId="11519" xr:uid="{00000000-0005-0000-0000-00003E1D0000}"/>
    <cellStyle name="40% - Accent2 67 3" xfId="6178" xr:uid="{00000000-0005-0000-0000-00003F1D0000}"/>
    <cellStyle name="40% - Accent2 67 4" xfId="6179" xr:uid="{00000000-0005-0000-0000-0000401D0000}"/>
    <cellStyle name="40% - Accent2 67_Working Capital Current" xfId="11520" xr:uid="{00000000-0005-0000-0000-0000411D0000}"/>
    <cellStyle name="40% - Accent2 68" xfId="6180" xr:uid="{00000000-0005-0000-0000-0000421D0000}"/>
    <cellStyle name="40% - Accent2 68 2" xfId="6181" xr:uid="{00000000-0005-0000-0000-0000431D0000}"/>
    <cellStyle name="40% - Accent2 68 2 2" xfId="6182" xr:uid="{00000000-0005-0000-0000-0000441D0000}"/>
    <cellStyle name="40% - Accent2 68 2_Working Capital Current" xfId="11521" xr:uid="{00000000-0005-0000-0000-0000451D0000}"/>
    <cellStyle name="40% - Accent2 68 3" xfId="6183" xr:uid="{00000000-0005-0000-0000-0000461D0000}"/>
    <cellStyle name="40% - Accent2 68 4" xfId="6184" xr:uid="{00000000-0005-0000-0000-0000471D0000}"/>
    <cellStyle name="40% - Accent2 68_Working Capital Current" xfId="11522" xr:uid="{00000000-0005-0000-0000-0000481D0000}"/>
    <cellStyle name="40% - Accent2 69" xfId="6185" xr:uid="{00000000-0005-0000-0000-0000491D0000}"/>
    <cellStyle name="40% - Accent2 69 2" xfId="6186" xr:uid="{00000000-0005-0000-0000-00004A1D0000}"/>
    <cellStyle name="40% - Accent2 69 2 2" xfId="6187" xr:uid="{00000000-0005-0000-0000-00004B1D0000}"/>
    <cellStyle name="40% - Accent2 69 2_Working Capital Current" xfId="11523" xr:uid="{00000000-0005-0000-0000-00004C1D0000}"/>
    <cellStyle name="40% - Accent2 69 3" xfId="6188" xr:uid="{00000000-0005-0000-0000-00004D1D0000}"/>
    <cellStyle name="40% - Accent2 69 4" xfId="6189" xr:uid="{00000000-0005-0000-0000-00004E1D0000}"/>
    <cellStyle name="40% - Accent2 69_Working Capital Current" xfId="11524" xr:uid="{00000000-0005-0000-0000-00004F1D0000}"/>
    <cellStyle name="40% - Accent2 7" xfId="6190" xr:uid="{00000000-0005-0000-0000-0000501D0000}"/>
    <cellStyle name="40% - Accent2 7 2" xfId="6191" xr:uid="{00000000-0005-0000-0000-0000511D0000}"/>
    <cellStyle name="40% - Accent2 7 2 2" xfId="6192" xr:uid="{00000000-0005-0000-0000-0000521D0000}"/>
    <cellStyle name="40% - Accent2 7 2 2 2" xfId="6193" xr:uid="{00000000-0005-0000-0000-0000531D0000}"/>
    <cellStyle name="40% - Accent2 7 2 2_Working Capital Current" xfId="11525" xr:uid="{00000000-0005-0000-0000-0000541D0000}"/>
    <cellStyle name="40% - Accent2 7 2 3" xfId="6194" xr:uid="{00000000-0005-0000-0000-0000551D0000}"/>
    <cellStyle name="40% - Accent2 7 2 4" xfId="6195" xr:uid="{00000000-0005-0000-0000-0000561D0000}"/>
    <cellStyle name="40% - Accent2 7 2_Working Capital Current" xfId="11526" xr:uid="{00000000-0005-0000-0000-0000571D0000}"/>
    <cellStyle name="40% - Accent2 7 3" xfId="6196" xr:uid="{00000000-0005-0000-0000-0000581D0000}"/>
    <cellStyle name="40% - Accent2 7 3 2" xfId="6197" xr:uid="{00000000-0005-0000-0000-0000591D0000}"/>
    <cellStyle name="40% - Accent2 7 3_Working Capital Current" xfId="11527" xr:uid="{00000000-0005-0000-0000-00005A1D0000}"/>
    <cellStyle name="40% - Accent2 7 4" xfId="6198" xr:uid="{00000000-0005-0000-0000-00005B1D0000}"/>
    <cellStyle name="40% - Accent2 7 5" xfId="6199" xr:uid="{00000000-0005-0000-0000-00005C1D0000}"/>
    <cellStyle name="40% - Accent2 7_Not_for_upload_before_M4_correc" xfId="11528" xr:uid="{00000000-0005-0000-0000-00005D1D0000}"/>
    <cellStyle name="40% - Accent2 70" xfId="6200" xr:uid="{00000000-0005-0000-0000-00005E1D0000}"/>
    <cellStyle name="40% - Accent2 70 2" xfId="6201" xr:uid="{00000000-0005-0000-0000-00005F1D0000}"/>
    <cellStyle name="40% - Accent2 70 2 2" xfId="6202" xr:uid="{00000000-0005-0000-0000-0000601D0000}"/>
    <cellStyle name="40% - Accent2 70 2_Working Capital Current" xfId="11529" xr:uid="{00000000-0005-0000-0000-0000611D0000}"/>
    <cellStyle name="40% - Accent2 70 3" xfId="6203" xr:uid="{00000000-0005-0000-0000-0000621D0000}"/>
    <cellStyle name="40% - Accent2 70 4" xfId="6204" xr:uid="{00000000-0005-0000-0000-0000631D0000}"/>
    <cellStyle name="40% - Accent2 70_Working Capital Current" xfId="11530" xr:uid="{00000000-0005-0000-0000-0000641D0000}"/>
    <cellStyle name="40% - Accent2 71" xfId="6205" xr:uid="{00000000-0005-0000-0000-0000651D0000}"/>
    <cellStyle name="40% - Accent2 71 2" xfId="6206" xr:uid="{00000000-0005-0000-0000-0000661D0000}"/>
    <cellStyle name="40% - Accent2 71 2 2" xfId="6207" xr:uid="{00000000-0005-0000-0000-0000671D0000}"/>
    <cellStyle name="40% - Accent2 71 2_Working Capital Current" xfId="11531" xr:uid="{00000000-0005-0000-0000-0000681D0000}"/>
    <cellStyle name="40% - Accent2 71 3" xfId="6208" xr:uid="{00000000-0005-0000-0000-0000691D0000}"/>
    <cellStyle name="40% - Accent2 71 4" xfId="6209" xr:uid="{00000000-0005-0000-0000-00006A1D0000}"/>
    <cellStyle name="40% - Accent2 71_Working Capital Current" xfId="11532" xr:uid="{00000000-0005-0000-0000-00006B1D0000}"/>
    <cellStyle name="40% - Accent2 72" xfId="6210" xr:uid="{00000000-0005-0000-0000-00006C1D0000}"/>
    <cellStyle name="40% - Accent2 72 2" xfId="6211" xr:uid="{00000000-0005-0000-0000-00006D1D0000}"/>
    <cellStyle name="40% - Accent2 72 2 2" xfId="6212" xr:uid="{00000000-0005-0000-0000-00006E1D0000}"/>
    <cellStyle name="40% - Accent2 72 2_Working Capital Current" xfId="11533" xr:uid="{00000000-0005-0000-0000-00006F1D0000}"/>
    <cellStyle name="40% - Accent2 72 3" xfId="6213" xr:uid="{00000000-0005-0000-0000-0000701D0000}"/>
    <cellStyle name="40% - Accent2 72 4" xfId="6214" xr:uid="{00000000-0005-0000-0000-0000711D0000}"/>
    <cellStyle name="40% - Accent2 72_Working Capital Current" xfId="11534" xr:uid="{00000000-0005-0000-0000-0000721D0000}"/>
    <cellStyle name="40% - Accent2 73" xfId="6215" xr:uid="{00000000-0005-0000-0000-0000731D0000}"/>
    <cellStyle name="40% - Accent2 73 2" xfId="6216" xr:uid="{00000000-0005-0000-0000-0000741D0000}"/>
    <cellStyle name="40% - Accent2 73 2 2" xfId="6217" xr:uid="{00000000-0005-0000-0000-0000751D0000}"/>
    <cellStyle name="40% - Accent2 73 2_Working Capital Current" xfId="11535" xr:uid="{00000000-0005-0000-0000-0000761D0000}"/>
    <cellStyle name="40% - Accent2 73 3" xfId="6218" xr:uid="{00000000-0005-0000-0000-0000771D0000}"/>
    <cellStyle name="40% - Accent2 73 4" xfId="6219" xr:uid="{00000000-0005-0000-0000-0000781D0000}"/>
    <cellStyle name="40% - Accent2 73_Working Capital Current" xfId="11536" xr:uid="{00000000-0005-0000-0000-0000791D0000}"/>
    <cellStyle name="40% - Accent2 74" xfId="6220" xr:uid="{00000000-0005-0000-0000-00007A1D0000}"/>
    <cellStyle name="40% - Accent2 74 2" xfId="6221" xr:uid="{00000000-0005-0000-0000-00007B1D0000}"/>
    <cellStyle name="40% - Accent2 74 2 2" xfId="6222" xr:uid="{00000000-0005-0000-0000-00007C1D0000}"/>
    <cellStyle name="40% - Accent2 74 2_Working Capital Current" xfId="11537" xr:uid="{00000000-0005-0000-0000-00007D1D0000}"/>
    <cellStyle name="40% - Accent2 74 3" xfId="6223" xr:uid="{00000000-0005-0000-0000-00007E1D0000}"/>
    <cellStyle name="40% - Accent2 74 4" xfId="6224" xr:uid="{00000000-0005-0000-0000-00007F1D0000}"/>
    <cellStyle name="40% - Accent2 74_Working Capital Current" xfId="11538" xr:uid="{00000000-0005-0000-0000-0000801D0000}"/>
    <cellStyle name="40% - Accent2 75" xfId="6225" xr:uid="{00000000-0005-0000-0000-0000811D0000}"/>
    <cellStyle name="40% - Accent2 75 2" xfId="6226" xr:uid="{00000000-0005-0000-0000-0000821D0000}"/>
    <cellStyle name="40% - Accent2 75 2 2" xfId="6227" xr:uid="{00000000-0005-0000-0000-0000831D0000}"/>
    <cellStyle name="40% - Accent2 75 2_Working Capital Current" xfId="11539" xr:uid="{00000000-0005-0000-0000-0000841D0000}"/>
    <cellStyle name="40% - Accent2 75 3" xfId="6228" xr:uid="{00000000-0005-0000-0000-0000851D0000}"/>
    <cellStyle name="40% - Accent2 75 4" xfId="6229" xr:uid="{00000000-0005-0000-0000-0000861D0000}"/>
    <cellStyle name="40% - Accent2 75_Working Capital Current" xfId="11540" xr:uid="{00000000-0005-0000-0000-0000871D0000}"/>
    <cellStyle name="40% - Accent2 76" xfId="6230" xr:uid="{00000000-0005-0000-0000-0000881D0000}"/>
    <cellStyle name="40% - Accent2 76 2" xfId="6231" xr:uid="{00000000-0005-0000-0000-0000891D0000}"/>
    <cellStyle name="40% - Accent2 76 2 2" xfId="6232" xr:uid="{00000000-0005-0000-0000-00008A1D0000}"/>
    <cellStyle name="40% - Accent2 76 2_Working Capital Current" xfId="11541" xr:uid="{00000000-0005-0000-0000-00008B1D0000}"/>
    <cellStyle name="40% - Accent2 76 3" xfId="6233" xr:uid="{00000000-0005-0000-0000-00008C1D0000}"/>
    <cellStyle name="40% - Accent2 76 4" xfId="6234" xr:uid="{00000000-0005-0000-0000-00008D1D0000}"/>
    <cellStyle name="40% - Accent2 76_Working Capital Current" xfId="11542" xr:uid="{00000000-0005-0000-0000-00008E1D0000}"/>
    <cellStyle name="40% - Accent2 77" xfId="6235" xr:uid="{00000000-0005-0000-0000-00008F1D0000}"/>
    <cellStyle name="40% - Accent2 77 2" xfId="6236" xr:uid="{00000000-0005-0000-0000-0000901D0000}"/>
    <cellStyle name="40% - Accent2 77 2 2" xfId="6237" xr:uid="{00000000-0005-0000-0000-0000911D0000}"/>
    <cellStyle name="40% - Accent2 77 2_Working Capital Current" xfId="11543" xr:uid="{00000000-0005-0000-0000-0000921D0000}"/>
    <cellStyle name="40% - Accent2 77 3" xfId="6238" xr:uid="{00000000-0005-0000-0000-0000931D0000}"/>
    <cellStyle name="40% - Accent2 77 4" xfId="6239" xr:uid="{00000000-0005-0000-0000-0000941D0000}"/>
    <cellStyle name="40% - Accent2 77_Working Capital Current" xfId="11544" xr:uid="{00000000-0005-0000-0000-0000951D0000}"/>
    <cellStyle name="40% - Accent2 78" xfId="6240" xr:uid="{00000000-0005-0000-0000-0000961D0000}"/>
    <cellStyle name="40% - Accent2 78 2" xfId="6241" xr:uid="{00000000-0005-0000-0000-0000971D0000}"/>
    <cellStyle name="40% - Accent2 78 2 2" xfId="6242" xr:uid="{00000000-0005-0000-0000-0000981D0000}"/>
    <cellStyle name="40% - Accent2 78 2_Working Capital Current" xfId="11545" xr:uid="{00000000-0005-0000-0000-0000991D0000}"/>
    <cellStyle name="40% - Accent2 78 3" xfId="6243" xr:uid="{00000000-0005-0000-0000-00009A1D0000}"/>
    <cellStyle name="40% - Accent2 78 4" xfId="6244" xr:uid="{00000000-0005-0000-0000-00009B1D0000}"/>
    <cellStyle name="40% - Accent2 78_Working Capital Current" xfId="11546" xr:uid="{00000000-0005-0000-0000-00009C1D0000}"/>
    <cellStyle name="40% - Accent2 79" xfId="6245" xr:uid="{00000000-0005-0000-0000-00009D1D0000}"/>
    <cellStyle name="40% - Accent2 79 2" xfId="6246" xr:uid="{00000000-0005-0000-0000-00009E1D0000}"/>
    <cellStyle name="40% - Accent2 79 2 2" xfId="6247" xr:uid="{00000000-0005-0000-0000-00009F1D0000}"/>
    <cellStyle name="40% - Accent2 79 2_Working Capital Current" xfId="11547" xr:uid="{00000000-0005-0000-0000-0000A01D0000}"/>
    <cellStyle name="40% - Accent2 79 3" xfId="6248" xr:uid="{00000000-0005-0000-0000-0000A11D0000}"/>
    <cellStyle name="40% - Accent2 79 4" xfId="6249" xr:uid="{00000000-0005-0000-0000-0000A21D0000}"/>
    <cellStyle name="40% - Accent2 79_Working Capital Current" xfId="11548" xr:uid="{00000000-0005-0000-0000-0000A31D0000}"/>
    <cellStyle name="40% - Accent2 8" xfId="6250" xr:uid="{00000000-0005-0000-0000-0000A41D0000}"/>
    <cellStyle name="40% - Accent2 8 2" xfId="6251" xr:uid="{00000000-0005-0000-0000-0000A51D0000}"/>
    <cellStyle name="40% - Accent2 8 2 2" xfId="6252" xr:uid="{00000000-0005-0000-0000-0000A61D0000}"/>
    <cellStyle name="40% - Accent2 8 2 2 2" xfId="6253" xr:uid="{00000000-0005-0000-0000-0000A71D0000}"/>
    <cellStyle name="40% - Accent2 8 2 2_Working Capital Current" xfId="11549" xr:uid="{00000000-0005-0000-0000-0000A81D0000}"/>
    <cellStyle name="40% - Accent2 8 2 3" xfId="6254" xr:uid="{00000000-0005-0000-0000-0000A91D0000}"/>
    <cellStyle name="40% - Accent2 8 2 4" xfId="6255" xr:uid="{00000000-0005-0000-0000-0000AA1D0000}"/>
    <cellStyle name="40% - Accent2 8 2_Working Capital Current" xfId="11550" xr:uid="{00000000-0005-0000-0000-0000AB1D0000}"/>
    <cellStyle name="40% - Accent2 8 3" xfId="6256" xr:uid="{00000000-0005-0000-0000-0000AC1D0000}"/>
    <cellStyle name="40% - Accent2 8 3 2" xfId="6257" xr:uid="{00000000-0005-0000-0000-0000AD1D0000}"/>
    <cellStyle name="40% - Accent2 8 3_Working Capital Current" xfId="11551" xr:uid="{00000000-0005-0000-0000-0000AE1D0000}"/>
    <cellStyle name="40% - Accent2 8 4" xfId="6258" xr:uid="{00000000-0005-0000-0000-0000AF1D0000}"/>
    <cellStyle name="40% - Accent2 8 5" xfId="6259" xr:uid="{00000000-0005-0000-0000-0000B01D0000}"/>
    <cellStyle name="40% - Accent2 8_Not_for_upload_before_M4_correc" xfId="11552" xr:uid="{00000000-0005-0000-0000-0000B11D0000}"/>
    <cellStyle name="40% - Accent2 80" xfId="6260" xr:uid="{00000000-0005-0000-0000-0000B21D0000}"/>
    <cellStyle name="40% - Accent2 80 2" xfId="6261" xr:uid="{00000000-0005-0000-0000-0000B31D0000}"/>
    <cellStyle name="40% - Accent2 80 2 2" xfId="6262" xr:uid="{00000000-0005-0000-0000-0000B41D0000}"/>
    <cellStyle name="40% - Accent2 80 2_Working Capital Current" xfId="11553" xr:uid="{00000000-0005-0000-0000-0000B51D0000}"/>
    <cellStyle name="40% - Accent2 80 3" xfId="6263" xr:uid="{00000000-0005-0000-0000-0000B61D0000}"/>
    <cellStyle name="40% - Accent2 80 4" xfId="6264" xr:uid="{00000000-0005-0000-0000-0000B71D0000}"/>
    <cellStyle name="40% - Accent2 80_Working Capital Current" xfId="11554" xr:uid="{00000000-0005-0000-0000-0000B81D0000}"/>
    <cellStyle name="40% - Accent2 81" xfId="6265" xr:uid="{00000000-0005-0000-0000-0000B91D0000}"/>
    <cellStyle name="40% - Accent2 81 2" xfId="6266" xr:uid="{00000000-0005-0000-0000-0000BA1D0000}"/>
    <cellStyle name="40% - Accent2 81 2 2" xfId="6267" xr:uid="{00000000-0005-0000-0000-0000BB1D0000}"/>
    <cellStyle name="40% - Accent2 81 2_Working Capital Current" xfId="11555" xr:uid="{00000000-0005-0000-0000-0000BC1D0000}"/>
    <cellStyle name="40% - Accent2 81 3" xfId="6268" xr:uid="{00000000-0005-0000-0000-0000BD1D0000}"/>
    <cellStyle name="40% - Accent2 81 4" xfId="6269" xr:uid="{00000000-0005-0000-0000-0000BE1D0000}"/>
    <cellStyle name="40% - Accent2 81_Working Capital Current" xfId="11556" xr:uid="{00000000-0005-0000-0000-0000BF1D0000}"/>
    <cellStyle name="40% - Accent2 82" xfId="6270" xr:uid="{00000000-0005-0000-0000-0000C01D0000}"/>
    <cellStyle name="40% - Accent2 82 2" xfId="6271" xr:uid="{00000000-0005-0000-0000-0000C11D0000}"/>
    <cellStyle name="40% - Accent2 82 2 2" xfId="6272" xr:uid="{00000000-0005-0000-0000-0000C21D0000}"/>
    <cellStyle name="40% - Accent2 82 2_Working Capital Current" xfId="11557" xr:uid="{00000000-0005-0000-0000-0000C31D0000}"/>
    <cellStyle name="40% - Accent2 82 3" xfId="6273" xr:uid="{00000000-0005-0000-0000-0000C41D0000}"/>
    <cellStyle name="40% - Accent2 82 4" xfId="6274" xr:uid="{00000000-0005-0000-0000-0000C51D0000}"/>
    <cellStyle name="40% - Accent2 82_Working Capital Current" xfId="11558" xr:uid="{00000000-0005-0000-0000-0000C61D0000}"/>
    <cellStyle name="40% - Accent2 83" xfId="6275" xr:uid="{00000000-0005-0000-0000-0000C71D0000}"/>
    <cellStyle name="40% - Accent2 83 2" xfId="6276" xr:uid="{00000000-0005-0000-0000-0000C81D0000}"/>
    <cellStyle name="40% - Accent2 83 2 2" xfId="6277" xr:uid="{00000000-0005-0000-0000-0000C91D0000}"/>
    <cellStyle name="40% - Accent2 83 2_Working Capital Current" xfId="11559" xr:uid="{00000000-0005-0000-0000-0000CA1D0000}"/>
    <cellStyle name="40% - Accent2 83 3" xfId="6278" xr:uid="{00000000-0005-0000-0000-0000CB1D0000}"/>
    <cellStyle name="40% - Accent2 83 4" xfId="6279" xr:uid="{00000000-0005-0000-0000-0000CC1D0000}"/>
    <cellStyle name="40% - Accent2 83_Working Capital Current" xfId="11560" xr:uid="{00000000-0005-0000-0000-0000CD1D0000}"/>
    <cellStyle name="40% - Accent2 84" xfId="6280" xr:uid="{00000000-0005-0000-0000-0000CE1D0000}"/>
    <cellStyle name="40% - Accent2 84 2" xfId="6281" xr:uid="{00000000-0005-0000-0000-0000CF1D0000}"/>
    <cellStyle name="40% - Accent2 84 2 2" xfId="6282" xr:uid="{00000000-0005-0000-0000-0000D01D0000}"/>
    <cellStyle name="40% - Accent2 84 2_Working Capital Current" xfId="11561" xr:uid="{00000000-0005-0000-0000-0000D11D0000}"/>
    <cellStyle name="40% - Accent2 84 3" xfId="6283" xr:uid="{00000000-0005-0000-0000-0000D21D0000}"/>
    <cellStyle name="40% - Accent2 84 4" xfId="6284" xr:uid="{00000000-0005-0000-0000-0000D31D0000}"/>
    <cellStyle name="40% - Accent2 84_Working Capital Current" xfId="11562" xr:uid="{00000000-0005-0000-0000-0000D41D0000}"/>
    <cellStyle name="40% - Accent2 85" xfId="6285" xr:uid="{00000000-0005-0000-0000-0000D51D0000}"/>
    <cellStyle name="40% - Accent2 85 2" xfId="6286" xr:uid="{00000000-0005-0000-0000-0000D61D0000}"/>
    <cellStyle name="40% - Accent2 85 2 2" xfId="6287" xr:uid="{00000000-0005-0000-0000-0000D71D0000}"/>
    <cellStyle name="40% - Accent2 85 2_Working Capital Current" xfId="11563" xr:uid="{00000000-0005-0000-0000-0000D81D0000}"/>
    <cellStyle name="40% - Accent2 85 3" xfId="6288" xr:uid="{00000000-0005-0000-0000-0000D91D0000}"/>
    <cellStyle name="40% - Accent2 85 4" xfId="6289" xr:uid="{00000000-0005-0000-0000-0000DA1D0000}"/>
    <cellStyle name="40% - Accent2 85_Working Capital Current" xfId="11564" xr:uid="{00000000-0005-0000-0000-0000DB1D0000}"/>
    <cellStyle name="40% - Accent2 86" xfId="6290" xr:uid="{00000000-0005-0000-0000-0000DC1D0000}"/>
    <cellStyle name="40% - Accent2 86 2" xfId="6291" xr:uid="{00000000-0005-0000-0000-0000DD1D0000}"/>
    <cellStyle name="40% - Accent2 86 2 2" xfId="6292" xr:uid="{00000000-0005-0000-0000-0000DE1D0000}"/>
    <cellStyle name="40% - Accent2 86 2_Working Capital Current" xfId="11565" xr:uid="{00000000-0005-0000-0000-0000DF1D0000}"/>
    <cellStyle name="40% - Accent2 86 3" xfId="6293" xr:uid="{00000000-0005-0000-0000-0000E01D0000}"/>
    <cellStyle name="40% - Accent2 86 4" xfId="6294" xr:uid="{00000000-0005-0000-0000-0000E11D0000}"/>
    <cellStyle name="40% - Accent2 86_Working Capital Current" xfId="11566" xr:uid="{00000000-0005-0000-0000-0000E21D0000}"/>
    <cellStyle name="40% - Accent2 87" xfId="6295" xr:uid="{00000000-0005-0000-0000-0000E31D0000}"/>
    <cellStyle name="40% - Accent2 87 2" xfId="6296" xr:uid="{00000000-0005-0000-0000-0000E41D0000}"/>
    <cellStyle name="40% - Accent2 87 2 2" xfId="6297" xr:uid="{00000000-0005-0000-0000-0000E51D0000}"/>
    <cellStyle name="40% - Accent2 87 2_Working Capital Current" xfId="11567" xr:uid="{00000000-0005-0000-0000-0000E61D0000}"/>
    <cellStyle name="40% - Accent2 87 3" xfId="6298" xr:uid="{00000000-0005-0000-0000-0000E71D0000}"/>
    <cellStyle name="40% - Accent2 87 4" xfId="6299" xr:uid="{00000000-0005-0000-0000-0000E81D0000}"/>
    <cellStyle name="40% - Accent2 87_Working Capital Current" xfId="11568" xr:uid="{00000000-0005-0000-0000-0000E91D0000}"/>
    <cellStyle name="40% - Accent2 88" xfId="6300" xr:uid="{00000000-0005-0000-0000-0000EA1D0000}"/>
    <cellStyle name="40% - Accent2 88 2" xfId="6301" xr:uid="{00000000-0005-0000-0000-0000EB1D0000}"/>
    <cellStyle name="40% - Accent2 88 2 2" xfId="6302" xr:uid="{00000000-0005-0000-0000-0000EC1D0000}"/>
    <cellStyle name="40% - Accent2 88 2_Working Capital Current" xfId="11569" xr:uid="{00000000-0005-0000-0000-0000ED1D0000}"/>
    <cellStyle name="40% - Accent2 88 3" xfId="6303" xr:uid="{00000000-0005-0000-0000-0000EE1D0000}"/>
    <cellStyle name="40% - Accent2 88 4" xfId="6304" xr:uid="{00000000-0005-0000-0000-0000EF1D0000}"/>
    <cellStyle name="40% - Accent2 88_Working Capital Current" xfId="11570" xr:uid="{00000000-0005-0000-0000-0000F01D0000}"/>
    <cellStyle name="40% - Accent2 89" xfId="6305" xr:uid="{00000000-0005-0000-0000-0000F11D0000}"/>
    <cellStyle name="40% - Accent2 89 2" xfId="6306" xr:uid="{00000000-0005-0000-0000-0000F21D0000}"/>
    <cellStyle name="40% - Accent2 89 2 2" xfId="6307" xr:uid="{00000000-0005-0000-0000-0000F31D0000}"/>
    <cellStyle name="40% - Accent2 89 2_Working Capital Current" xfId="11571" xr:uid="{00000000-0005-0000-0000-0000F41D0000}"/>
    <cellStyle name="40% - Accent2 89 3" xfId="6308" xr:uid="{00000000-0005-0000-0000-0000F51D0000}"/>
    <cellStyle name="40% - Accent2 89 4" xfId="6309" xr:uid="{00000000-0005-0000-0000-0000F61D0000}"/>
    <cellStyle name="40% - Accent2 89_Working Capital Current" xfId="11572" xr:uid="{00000000-0005-0000-0000-0000F71D0000}"/>
    <cellStyle name="40% - Accent2 9" xfId="6310" xr:uid="{00000000-0005-0000-0000-0000F81D0000}"/>
    <cellStyle name="40% - Accent2 9 2" xfId="6311" xr:uid="{00000000-0005-0000-0000-0000F91D0000}"/>
    <cellStyle name="40% - Accent2 9 2 2" xfId="6312" xr:uid="{00000000-0005-0000-0000-0000FA1D0000}"/>
    <cellStyle name="40% - Accent2 9 2 2 2" xfId="6313" xr:uid="{00000000-0005-0000-0000-0000FB1D0000}"/>
    <cellStyle name="40% - Accent2 9 2 2_Working Capital Current" xfId="11573" xr:uid="{00000000-0005-0000-0000-0000FC1D0000}"/>
    <cellStyle name="40% - Accent2 9 2 3" xfId="6314" xr:uid="{00000000-0005-0000-0000-0000FD1D0000}"/>
    <cellStyle name="40% - Accent2 9 2 4" xfId="6315" xr:uid="{00000000-0005-0000-0000-0000FE1D0000}"/>
    <cellStyle name="40% - Accent2 9 2_Working Capital Current" xfId="11574" xr:uid="{00000000-0005-0000-0000-0000FF1D0000}"/>
    <cellStyle name="40% - Accent2 9 3" xfId="6316" xr:uid="{00000000-0005-0000-0000-0000001E0000}"/>
    <cellStyle name="40% - Accent2 9 3 2" xfId="6317" xr:uid="{00000000-0005-0000-0000-0000011E0000}"/>
    <cellStyle name="40% - Accent2 9 3_Working Capital Current" xfId="11575" xr:uid="{00000000-0005-0000-0000-0000021E0000}"/>
    <cellStyle name="40% - Accent2 9 4" xfId="6318" xr:uid="{00000000-0005-0000-0000-0000031E0000}"/>
    <cellStyle name="40% - Accent2 9 5" xfId="6319" xr:uid="{00000000-0005-0000-0000-0000041E0000}"/>
    <cellStyle name="40% - Accent2 9_Not_for_upload_before_M4_correc" xfId="11576" xr:uid="{00000000-0005-0000-0000-0000051E0000}"/>
    <cellStyle name="40% - Accent2 90" xfId="6320" xr:uid="{00000000-0005-0000-0000-0000061E0000}"/>
    <cellStyle name="40% - Accent2 90 2" xfId="6321" xr:uid="{00000000-0005-0000-0000-0000071E0000}"/>
    <cellStyle name="40% - Accent2 90 2 2" xfId="6322" xr:uid="{00000000-0005-0000-0000-0000081E0000}"/>
    <cellStyle name="40% - Accent2 90 2_Working Capital Current" xfId="11577" xr:uid="{00000000-0005-0000-0000-0000091E0000}"/>
    <cellStyle name="40% - Accent2 90 3" xfId="6323" xr:uid="{00000000-0005-0000-0000-00000A1E0000}"/>
    <cellStyle name="40% - Accent2 90 4" xfId="6324" xr:uid="{00000000-0005-0000-0000-00000B1E0000}"/>
    <cellStyle name="40% - Accent2 90_Working Capital Current" xfId="11578" xr:uid="{00000000-0005-0000-0000-00000C1E0000}"/>
    <cellStyle name="40% - Accent2 91" xfId="6325" xr:uid="{00000000-0005-0000-0000-00000D1E0000}"/>
    <cellStyle name="40% - Accent2 91 2" xfId="6326" xr:uid="{00000000-0005-0000-0000-00000E1E0000}"/>
    <cellStyle name="40% - Accent2 91 2 2" xfId="6327" xr:uid="{00000000-0005-0000-0000-00000F1E0000}"/>
    <cellStyle name="40% - Accent2 91 2_Working Capital Current" xfId="11579" xr:uid="{00000000-0005-0000-0000-0000101E0000}"/>
    <cellStyle name="40% - Accent2 91 3" xfId="6328" xr:uid="{00000000-0005-0000-0000-0000111E0000}"/>
    <cellStyle name="40% - Accent2 91 4" xfId="6329" xr:uid="{00000000-0005-0000-0000-0000121E0000}"/>
    <cellStyle name="40% - Accent2 91_Working Capital Current" xfId="11580" xr:uid="{00000000-0005-0000-0000-0000131E0000}"/>
    <cellStyle name="40% - Accent2 92" xfId="6330" xr:uid="{00000000-0005-0000-0000-0000141E0000}"/>
    <cellStyle name="40% - Accent2 92 2" xfId="6331" xr:uid="{00000000-0005-0000-0000-0000151E0000}"/>
    <cellStyle name="40% - Accent2 92 2 2" xfId="6332" xr:uid="{00000000-0005-0000-0000-0000161E0000}"/>
    <cellStyle name="40% - Accent2 92 2_Working Capital Current" xfId="11581" xr:uid="{00000000-0005-0000-0000-0000171E0000}"/>
    <cellStyle name="40% - Accent2 92 3" xfId="6333" xr:uid="{00000000-0005-0000-0000-0000181E0000}"/>
    <cellStyle name="40% - Accent2 92 4" xfId="6334" xr:uid="{00000000-0005-0000-0000-0000191E0000}"/>
    <cellStyle name="40% - Accent2 92_Working Capital Current" xfId="11582" xr:uid="{00000000-0005-0000-0000-00001A1E0000}"/>
    <cellStyle name="40% - Accent2 93" xfId="6335" xr:uid="{00000000-0005-0000-0000-00001B1E0000}"/>
    <cellStyle name="40% - Accent2 93 2" xfId="6336" xr:uid="{00000000-0005-0000-0000-00001C1E0000}"/>
    <cellStyle name="40% - Accent2 93 2 2" xfId="6337" xr:uid="{00000000-0005-0000-0000-00001D1E0000}"/>
    <cellStyle name="40% - Accent2 93 2_Working Capital Current" xfId="11583" xr:uid="{00000000-0005-0000-0000-00001E1E0000}"/>
    <cellStyle name="40% - Accent2 93 3" xfId="6338" xr:uid="{00000000-0005-0000-0000-00001F1E0000}"/>
    <cellStyle name="40% - Accent2 93 4" xfId="6339" xr:uid="{00000000-0005-0000-0000-0000201E0000}"/>
    <cellStyle name="40% - Accent2 93_Working Capital Current" xfId="11584" xr:uid="{00000000-0005-0000-0000-0000211E0000}"/>
    <cellStyle name="40% - Accent2 94" xfId="6340" xr:uid="{00000000-0005-0000-0000-0000221E0000}"/>
    <cellStyle name="40% - Accent2 94 2" xfId="6341" xr:uid="{00000000-0005-0000-0000-0000231E0000}"/>
    <cellStyle name="40% - Accent2 94 2 2" xfId="6342" xr:uid="{00000000-0005-0000-0000-0000241E0000}"/>
    <cellStyle name="40% - Accent2 94 2_Working Capital Current" xfId="11585" xr:uid="{00000000-0005-0000-0000-0000251E0000}"/>
    <cellStyle name="40% - Accent2 94 3" xfId="6343" xr:uid="{00000000-0005-0000-0000-0000261E0000}"/>
    <cellStyle name="40% - Accent2 94 4" xfId="6344" xr:uid="{00000000-0005-0000-0000-0000271E0000}"/>
    <cellStyle name="40% - Accent2 94_Working Capital Current" xfId="11586" xr:uid="{00000000-0005-0000-0000-0000281E0000}"/>
    <cellStyle name="40% - Accent2 95" xfId="6345" xr:uid="{00000000-0005-0000-0000-0000291E0000}"/>
    <cellStyle name="40% - Accent2 95 2" xfId="6346" xr:uid="{00000000-0005-0000-0000-00002A1E0000}"/>
    <cellStyle name="40% - Accent2 95 2 2" xfId="6347" xr:uid="{00000000-0005-0000-0000-00002B1E0000}"/>
    <cellStyle name="40% - Accent2 95 2_Working Capital Current" xfId="11587" xr:uid="{00000000-0005-0000-0000-00002C1E0000}"/>
    <cellStyle name="40% - Accent2 95 3" xfId="6348" xr:uid="{00000000-0005-0000-0000-00002D1E0000}"/>
    <cellStyle name="40% - Accent2 95 4" xfId="6349" xr:uid="{00000000-0005-0000-0000-00002E1E0000}"/>
    <cellStyle name="40% - Accent2 95_Working Capital Current" xfId="11588" xr:uid="{00000000-0005-0000-0000-00002F1E0000}"/>
    <cellStyle name="40% - Accent2 96" xfId="6350" xr:uid="{00000000-0005-0000-0000-0000301E0000}"/>
    <cellStyle name="40% - Accent2 96 2" xfId="6351" xr:uid="{00000000-0005-0000-0000-0000311E0000}"/>
    <cellStyle name="40% - Accent2 96 2 2" xfId="6352" xr:uid="{00000000-0005-0000-0000-0000321E0000}"/>
    <cellStyle name="40% - Accent2 96 2_Working Capital Current" xfId="11589" xr:uid="{00000000-0005-0000-0000-0000331E0000}"/>
    <cellStyle name="40% - Accent2 96 3" xfId="6353" xr:uid="{00000000-0005-0000-0000-0000341E0000}"/>
    <cellStyle name="40% - Accent2 96 4" xfId="6354" xr:uid="{00000000-0005-0000-0000-0000351E0000}"/>
    <cellStyle name="40% - Accent2 96_Working Capital Current" xfId="11590" xr:uid="{00000000-0005-0000-0000-0000361E0000}"/>
    <cellStyle name="40% - Accent2 97" xfId="6355" xr:uid="{00000000-0005-0000-0000-0000371E0000}"/>
    <cellStyle name="40% - Accent2 97 2" xfId="6356" xr:uid="{00000000-0005-0000-0000-0000381E0000}"/>
    <cellStyle name="40% - Accent2 97 2 2" xfId="6357" xr:uid="{00000000-0005-0000-0000-0000391E0000}"/>
    <cellStyle name="40% - Accent2 97 2_Working Capital Current" xfId="11591" xr:uid="{00000000-0005-0000-0000-00003A1E0000}"/>
    <cellStyle name="40% - Accent2 97 3" xfId="6358" xr:uid="{00000000-0005-0000-0000-00003B1E0000}"/>
    <cellStyle name="40% - Accent2 97 4" xfId="6359" xr:uid="{00000000-0005-0000-0000-00003C1E0000}"/>
    <cellStyle name="40% - Accent2 97_Working Capital Current" xfId="11592" xr:uid="{00000000-0005-0000-0000-00003D1E0000}"/>
    <cellStyle name="40% - Accent2 98" xfId="6360" xr:uid="{00000000-0005-0000-0000-00003E1E0000}"/>
    <cellStyle name="40% - Accent2 98 2" xfId="6361" xr:uid="{00000000-0005-0000-0000-00003F1E0000}"/>
    <cellStyle name="40% - Accent2 98 2 2" xfId="6362" xr:uid="{00000000-0005-0000-0000-0000401E0000}"/>
    <cellStyle name="40% - Accent2 98 2_Working Capital Current" xfId="11593" xr:uid="{00000000-0005-0000-0000-0000411E0000}"/>
    <cellStyle name="40% - Accent2 98 3" xfId="6363" xr:uid="{00000000-0005-0000-0000-0000421E0000}"/>
    <cellStyle name="40% - Accent2 98 4" xfId="6364" xr:uid="{00000000-0005-0000-0000-0000431E0000}"/>
    <cellStyle name="40% - Accent2 98_Working Capital Current" xfId="11594" xr:uid="{00000000-0005-0000-0000-0000441E0000}"/>
    <cellStyle name="40% - Accent2 99" xfId="6365" xr:uid="{00000000-0005-0000-0000-0000451E0000}"/>
    <cellStyle name="40% - Accent2 99 2" xfId="6366" xr:uid="{00000000-0005-0000-0000-0000461E0000}"/>
    <cellStyle name="40% - Accent2 99 2 2" xfId="6367" xr:uid="{00000000-0005-0000-0000-0000471E0000}"/>
    <cellStyle name="40% - Accent2 99 2_Working Capital Current" xfId="11595" xr:uid="{00000000-0005-0000-0000-0000481E0000}"/>
    <cellStyle name="40% - Accent2 99 3" xfId="6368" xr:uid="{00000000-0005-0000-0000-0000491E0000}"/>
    <cellStyle name="40% - Accent2 99 4" xfId="6369" xr:uid="{00000000-0005-0000-0000-00004A1E0000}"/>
    <cellStyle name="40% - Accent2 99_Working Capital Current" xfId="11596" xr:uid="{00000000-0005-0000-0000-00004B1E0000}"/>
    <cellStyle name="40% - Accent3" xfId="28" builtinId="39" customBuiltin="1"/>
    <cellStyle name="40% - Accent3 10" xfId="6370" xr:uid="{00000000-0005-0000-0000-00004C1E0000}"/>
    <cellStyle name="40% - Accent3 10 2" xfId="6371" xr:uid="{00000000-0005-0000-0000-00004D1E0000}"/>
    <cellStyle name="40% - Accent3 10 2 2" xfId="6372" xr:uid="{00000000-0005-0000-0000-00004E1E0000}"/>
    <cellStyle name="40% - Accent3 10 2 2 2" xfId="6373" xr:uid="{00000000-0005-0000-0000-00004F1E0000}"/>
    <cellStyle name="40% - Accent3 10 2 2_Working Capital Current" xfId="11597" xr:uid="{00000000-0005-0000-0000-0000501E0000}"/>
    <cellStyle name="40% - Accent3 10 2 3" xfId="6374" xr:uid="{00000000-0005-0000-0000-0000511E0000}"/>
    <cellStyle name="40% - Accent3 10 2 4" xfId="6375" xr:uid="{00000000-0005-0000-0000-0000521E0000}"/>
    <cellStyle name="40% - Accent3 10 2_Working Capital Current" xfId="11598" xr:uid="{00000000-0005-0000-0000-0000531E0000}"/>
    <cellStyle name="40% - Accent3 10 3" xfId="6376" xr:uid="{00000000-0005-0000-0000-0000541E0000}"/>
    <cellStyle name="40% - Accent3 10 3 2" xfId="6377" xr:uid="{00000000-0005-0000-0000-0000551E0000}"/>
    <cellStyle name="40% - Accent3 10 3_Working Capital Current" xfId="11599" xr:uid="{00000000-0005-0000-0000-0000561E0000}"/>
    <cellStyle name="40% - Accent3 10 4" xfId="6378" xr:uid="{00000000-0005-0000-0000-0000571E0000}"/>
    <cellStyle name="40% - Accent3 10 5" xfId="6379" xr:uid="{00000000-0005-0000-0000-0000581E0000}"/>
    <cellStyle name="40% - Accent3 10_Not_for_upload_before_M4_correc" xfId="11600" xr:uid="{00000000-0005-0000-0000-0000591E0000}"/>
    <cellStyle name="40% - Accent3 100" xfId="6380" xr:uid="{00000000-0005-0000-0000-00005A1E0000}"/>
    <cellStyle name="40% - Accent3 100 2" xfId="6381" xr:uid="{00000000-0005-0000-0000-00005B1E0000}"/>
    <cellStyle name="40% - Accent3 100 2 2" xfId="6382" xr:uid="{00000000-0005-0000-0000-00005C1E0000}"/>
    <cellStyle name="40% - Accent3 100 2_Working Capital Current" xfId="11601" xr:uid="{00000000-0005-0000-0000-00005D1E0000}"/>
    <cellStyle name="40% - Accent3 100 3" xfId="6383" xr:uid="{00000000-0005-0000-0000-00005E1E0000}"/>
    <cellStyle name="40% - Accent3 100 4" xfId="6384" xr:uid="{00000000-0005-0000-0000-00005F1E0000}"/>
    <cellStyle name="40% - Accent3 100_Working Capital Current" xfId="11602" xr:uid="{00000000-0005-0000-0000-0000601E0000}"/>
    <cellStyle name="40% - Accent3 101" xfId="6385" xr:uid="{00000000-0005-0000-0000-0000611E0000}"/>
    <cellStyle name="40% - Accent3 101 2" xfId="6386" xr:uid="{00000000-0005-0000-0000-0000621E0000}"/>
    <cellStyle name="40% - Accent3 101 3" xfId="6387" xr:uid="{00000000-0005-0000-0000-0000631E0000}"/>
    <cellStyle name="40% - Accent3 101_Working Capital Current" xfId="11603" xr:uid="{00000000-0005-0000-0000-0000641E0000}"/>
    <cellStyle name="40% - Accent3 102" xfId="6388" xr:uid="{00000000-0005-0000-0000-0000651E0000}"/>
    <cellStyle name="40% - Accent3 102 2" xfId="6389" xr:uid="{00000000-0005-0000-0000-0000661E0000}"/>
    <cellStyle name="40% - Accent3 102 3" xfId="6390" xr:uid="{00000000-0005-0000-0000-0000671E0000}"/>
    <cellStyle name="40% - Accent3 102_Working Capital Current" xfId="11604" xr:uid="{00000000-0005-0000-0000-0000681E0000}"/>
    <cellStyle name="40% - Accent3 103" xfId="6391" xr:uid="{00000000-0005-0000-0000-0000691E0000}"/>
    <cellStyle name="40% - Accent3 104" xfId="6392" xr:uid="{00000000-0005-0000-0000-00006A1E0000}"/>
    <cellStyle name="40% - Accent3 105" xfId="11605" xr:uid="{00000000-0005-0000-0000-00006B1E0000}"/>
    <cellStyle name="40% - Accent3 11" xfId="6393" xr:uid="{00000000-0005-0000-0000-00006C1E0000}"/>
    <cellStyle name="40% - Accent3 11 2" xfId="6394" xr:uid="{00000000-0005-0000-0000-00006D1E0000}"/>
    <cellStyle name="40% - Accent3 11 2 2" xfId="6395" xr:uid="{00000000-0005-0000-0000-00006E1E0000}"/>
    <cellStyle name="40% - Accent3 11 2 2 2" xfId="6396" xr:uid="{00000000-0005-0000-0000-00006F1E0000}"/>
    <cellStyle name="40% - Accent3 11 2 2_Working Capital Current" xfId="11606" xr:uid="{00000000-0005-0000-0000-0000701E0000}"/>
    <cellStyle name="40% - Accent3 11 2 3" xfId="6397" xr:uid="{00000000-0005-0000-0000-0000711E0000}"/>
    <cellStyle name="40% - Accent3 11 2 4" xfId="6398" xr:uid="{00000000-0005-0000-0000-0000721E0000}"/>
    <cellStyle name="40% - Accent3 11 2_Working Capital Current" xfId="11607" xr:uid="{00000000-0005-0000-0000-0000731E0000}"/>
    <cellStyle name="40% - Accent3 11 3" xfId="6399" xr:uid="{00000000-0005-0000-0000-0000741E0000}"/>
    <cellStyle name="40% - Accent3 11 3 2" xfId="6400" xr:uid="{00000000-0005-0000-0000-0000751E0000}"/>
    <cellStyle name="40% - Accent3 11 3_Working Capital Current" xfId="11608" xr:uid="{00000000-0005-0000-0000-0000761E0000}"/>
    <cellStyle name="40% - Accent3 11 4" xfId="6401" xr:uid="{00000000-0005-0000-0000-0000771E0000}"/>
    <cellStyle name="40% - Accent3 11 5" xfId="6402" xr:uid="{00000000-0005-0000-0000-0000781E0000}"/>
    <cellStyle name="40% - Accent3 11_Not_for_upload_before_M4_correc" xfId="11609" xr:uid="{00000000-0005-0000-0000-0000791E0000}"/>
    <cellStyle name="40% - Accent3 12" xfId="6403" xr:uid="{00000000-0005-0000-0000-00007A1E0000}"/>
    <cellStyle name="40% - Accent3 12 2" xfId="6404" xr:uid="{00000000-0005-0000-0000-00007B1E0000}"/>
    <cellStyle name="40% - Accent3 12 2 2" xfId="6405" xr:uid="{00000000-0005-0000-0000-00007C1E0000}"/>
    <cellStyle name="40% - Accent3 12 2 2 2" xfId="6406" xr:uid="{00000000-0005-0000-0000-00007D1E0000}"/>
    <cellStyle name="40% - Accent3 12 2 2_Working Capital Current" xfId="11610" xr:uid="{00000000-0005-0000-0000-00007E1E0000}"/>
    <cellStyle name="40% - Accent3 12 2 3" xfId="6407" xr:uid="{00000000-0005-0000-0000-00007F1E0000}"/>
    <cellStyle name="40% - Accent3 12 2 4" xfId="6408" xr:uid="{00000000-0005-0000-0000-0000801E0000}"/>
    <cellStyle name="40% - Accent3 12 2_Working Capital Current" xfId="11611" xr:uid="{00000000-0005-0000-0000-0000811E0000}"/>
    <cellStyle name="40% - Accent3 12 3" xfId="6409" xr:uid="{00000000-0005-0000-0000-0000821E0000}"/>
    <cellStyle name="40% - Accent3 12 3 2" xfId="6410" xr:uid="{00000000-0005-0000-0000-0000831E0000}"/>
    <cellStyle name="40% - Accent3 12 3_Working Capital Current" xfId="11612" xr:uid="{00000000-0005-0000-0000-0000841E0000}"/>
    <cellStyle name="40% - Accent3 12 4" xfId="6411" xr:uid="{00000000-0005-0000-0000-0000851E0000}"/>
    <cellStyle name="40% - Accent3 12 5" xfId="6412" xr:uid="{00000000-0005-0000-0000-0000861E0000}"/>
    <cellStyle name="40% - Accent3 12_Not_for_upload_before_M4_correc" xfId="11613" xr:uid="{00000000-0005-0000-0000-0000871E0000}"/>
    <cellStyle name="40% - Accent3 13" xfId="6413" xr:uid="{00000000-0005-0000-0000-0000881E0000}"/>
    <cellStyle name="40% - Accent3 13 2" xfId="6414" xr:uid="{00000000-0005-0000-0000-0000891E0000}"/>
    <cellStyle name="40% - Accent3 13 2 2" xfId="6415" xr:uid="{00000000-0005-0000-0000-00008A1E0000}"/>
    <cellStyle name="40% - Accent3 13 2 2 2" xfId="6416" xr:uid="{00000000-0005-0000-0000-00008B1E0000}"/>
    <cellStyle name="40% - Accent3 13 2 2_Working Capital Current" xfId="11614" xr:uid="{00000000-0005-0000-0000-00008C1E0000}"/>
    <cellStyle name="40% - Accent3 13 2 3" xfId="6417" xr:uid="{00000000-0005-0000-0000-00008D1E0000}"/>
    <cellStyle name="40% - Accent3 13 2 4" xfId="6418" xr:uid="{00000000-0005-0000-0000-00008E1E0000}"/>
    <cellStyle name="40% - Accent3 13 2_Working Capital Current" xfId="11615" xr:uid="{00000000-0005-0000-0000-00008F1E0000}"/>
    <cellStyle name="40% - Accent3 13 3" xfId="6419" xr:uid="{00000000-0005-0000-0000-0000901E0000}"/>
    <cellStyle name="40% - Accent3 13 3 2" xfId="6420" xr:uid="{00000000-0005-0000-0000-0000911E0000}"/>
    <cellStyle name="40% - Accent3 13 3_Working Capital Current" xfId="11616" xr:uid="{00000000-0005-0000-0000-0000921E0000}"/>
    <cellStyle name="40% - Accent3 13 4" xfId="6421" xr:uid="{00000000-0005-0000-0000-0000931E0000}"/>
    <cellStyle name="40% - Accent3 13 5" xfId="6422" xr:uid="{00000000-0005-0000-0000-0000941E0000}"/>
    <cellStyle name="40% - Accent3 13_Not_for_upload_before_M4_correc" xfId="11617" xr:uid="{00000000-0005-0000-0000-0000951E0000}"/>
    <cellStyle name="40% - Accent3 14" xfId="6423" xr:uid="{00000000-0005-0000-0000-0000961E0000}"/>
    <cellStyle name="40% - Accent3 14 2" xfId="6424" xr:uid="{00000000-0005-0000-0000-0000971E0000}"/>
    <cellStyle name="40% - Accent3 14 2 2" xfId="6425" xr:uid="{00000000-0005-0000-0000-0000981E0000}"/>
    <cellStyle name="40% - Accent3 14 2 2 2" xfId="6426" xr:uid="{00000000-0005-0000-0000-0000991E0000}"/>
    <cellStyle name="40% - Accent3 14 2 2_Working Capital Current" xfId="11618" xr:uid="{00000000-0005-0000-0000-00009A1E0000}"/>
    <cellStyle name="40% - Accent3 14 2 3" xfId="6427" xr:uid="{00000000-0005-0000-0000-00009B1E0000}"/>
    <cellStyle name="40% - Accent3 14 2 4" xfId="6428" xr:uid="{00000000-0005-0000-0000-00009C1E0000}"/>
    <cellStyle name="40% - Accent3 14 2_Working Capital Current" xfId="11619" xr:uid="{00000000-0005-0000-0000-00009D1E0000}"/>
    <cellStyle name="40% - Accent3 14 3" xfId="6429" xr:uid="{00000000-0005-0000-0000-00009E1E0000}"/>
    <cellStyle name="40% - Accent3 14 3 2" xfId="6430" xr:uid="{00000000-0005-0000-0000-00009F1E0000}"/>
    <cellStyle name="40% - Accent3 14 3_Working Capital Current" xfId="11620" xr:uid="{00000000-0005-0000-0000-0000A01E0000}"/>
    <cellStyle name="40% - Accent3 14 4" xfId="6431" xr:uid="{00000000-0005-0000-0000-0000A11E0000}"/>
    <cellStyle name="40% - Accent3 14 5" xfId="6432" xr:uid="{00000000-0005-0000-0000-0000A21E0000}"/>
    <cellStyle name="40% - Accent3 14_Not_for_upload_before_M4_correc" xfId="11621" xr:uid="{00000000-0005-0000-0000-0000A31E0000}"/>
    <cellStyle name="40% - Accent3 15" xfId="6433" xr:uid="{00000000-0005-0000-0000-0000A41E0000}"/>
    <cellStyle name="40% - Accent3 15 2" xfId="6434" xr:uid="{00000000-0005-0000-0000-0000A51E0000}"/>
    <cellStyle name="40% - Accent3 15 2 2" xfId="6435" xr:uid="{00000000-0005-0000-0000-0000A61E0000}"/>
    <cellStyle name="40% - Accent3 15 2 2 2" xfId="6436" xr:uid="{00000000-0005-0000-0000-0000A71E0000}"/>
    <cellStyle name="40% - Accent3 15 2 2_Working Capital Current" xfId="11622" xr:uid="{00000000-0005-0000-0000-0000A81E0000}"/>
    <cellStyle name="40% - Accent3 15 2 3" xfId="6437" xr:uid="{00000000-0005-0000-0000-0000A91E0000}"/>
    <cellStyle name="40% - Accent3 15 2 4" xfId="6438" xr:uid="{00000000-0005-0000-0000-0000AA1E0000}"/>
    <cellStyle name="40% - Accent3 15 2_Working Capital Current" xfId="11623" xr:uid="{00000000-0005-0000-0000-0000AB1E0000}"/>
    <cellStyle name="40% - Accent3 15 3" xfId="6439" xr:uid="{00000000-0005-0000-0000-0000AC1E0000}"/>
    <cellStyle name="40% - Accent3 15 3 2" xfId="6440" xr:uid="{00000000-0005-0000-0000-0000AD1E0000}"/>
    <cellStyle name="40% - Accent3 15 3_Working Capital Current" xfId="11624" xr:uid="{00000000-0005-0000-0000-0000AE1E0000}"/>
    <cellStyle name="40% - Accent3 15 4" xfId="6441" xr:uid="{00000000-0005-0000-0000-0000AF1E0000}"/>
    <cellStyle name="40% - Accent3 15 5" xfId="6442" xr:uid="{00000000-0005-0000-0000-0000B01E0000}"/>
    <cellStyle name="40% - Accent3 15_Not_for_upload_before_M4_correc" xfId="11625" xr:uid="{00000000-0005-0000-0000-0000B11E0000}"/>
    <cellStyle name="40% - Accent3 16" xfId="6443" xr:uid="{00000000-0005-0000-0000-0000B21E0000}"/>
    <cellStyle name="40% - Accent3 16 2" xfId="6444" xr:uid="{00000000-0005-0000-0000-0000B31E0000}"/>
    <cellStyle name="40% - Accent3 16 2 2" xfId="6445" xr:uid="{00000000-0005-0000-0000-0000B41E0000}"/>
    <cellStyle name="40% - Accent3 16 2 2 2" xfId="6446" xr:uid="{00000000-0005-0000-0000-0000B51E0000}"/>
    <cellStyle name="40% - Accent3 16 2 2_Working Capital Current" xfId="11626" xr:uid="{00000000-0005-0000-0000-0000B61E0000}"/>
    <cellStyle name="40% - Accent3 16 2 3" xfId="6447" xr:uid="{00000000-0005-0000-0000-0000B71E0000}"/>
    <cellStyle name="40% - Accent3 16 2 4" xfId="6448" xr:uid="{00000000-0005-0000-0000-0000B81E0000}"/>
    <cellStyle name="40% - Accent3 16 2_Working Capital Current" xfId="11627" xr:uid="{00000000-0005-0000-0000-0000B91E0000}"/>
    <cellStyle name="40% - Accent3 16 3" xfId="6449" xr:uid="{00000000-0005-0000-0000-0000BA1E0000}"/>
    <cellStyle name="40% - Accent3 16 3 2" xfId="6450" xr:uid="{00000000-0005-0000-0000-0000BB1E0000}"/>
    <cellStyle name="40% - Accent3 16 3_Working Capital Current" xfId="11628" xr:uid="{00000000-0005-0000-0000-0000BC1E0000}"/>
    <cellStyle name="40% - Accent3 16 4" xfId="6451" xr:uid="{00000000-0005-0000-0000-0000BD1E0000}"/>
    <cellStyle name="40% - Accent3 16 5" xfId="6452" xr:uid="{00000000-0005-0000-0000-0000BE1E0000}"/>
    <cellStyle name="40% - Accent3 16_Not_for_upload_before_M4_correc" xfId="11629" xr:uid="{00000000-0005-0000-0000-0000BF1E0000}"/>
    <cellStyle name="40% - Accent3 17" xfId="6453" xr:uid="{00000000-0005-0000-0000-0000C01E0000}"/>
    <cellStyle name="40% - Accent3 17 2" xfId="6454" xr:uid="{00000000-0005-0000-0000-0000C11E0000}"/>
    <cellStyle name="40% - Accent3 17 2 2" xfId="6455" xr:uid="{00000000-0005-0000-0000-0000C21E0000}"/>
    <cellStyle name="40% - Accent3 17 2 2 2" xfId="6456" xr:uid="{00000000-0005-0000-0000-0000C31E0000}"/>
    <cellStyle name="40% - Accent3 17 2 2_Working Capital Current" xfId="11630" xr:uid="{00000000-0005-0000-0000-0000C41E0000}"/>
    <cellStyle name="40% - Accent3 17 2 3" xfId="6457" xr:uid="{00000000-0005-0000-0000-0000C51E0000}"/>
    <cellStyle name="40% - Accent3 17 2 4" xfId="6458" xr:uid="{00000000-0005-0000-0000-0000C61E0000}"/>
    <cellStyle name="40% - Accent3 17 2_Working Capital Current" xfId="11631" xr:uid="{00000000-0005-0000-0000-0000C71E0000}"/>
    <cellStyle name="40% - Accent3 17 3" xfId="6459" xr:uid="{00000000-0005-0000-0000-0000C81E0000}"/>
    <cellStyle name="40% - Accent3 17 3 2" xfId="6460" xr:uid="{00000000-0005-0000-0000-0000C91E0000}"/>
    <cellStyle name="40% - Accent3 17 3_Working Capital Current" xfId="11632" xr:uid="{00000000-0005-0000-0000-0000CA1E0000}"/>
    <cellStyle name="40% - Accent3 17 4" xfId="6461" xr:uid="{00000000-0005-0000-0000-0000CB1E0000}"/>
    <cellStyle name="40% - Accent3 17 5" xfId="6462" xr:uid="{00000000-0005-0000-0000-0000CC1E0000}"/>
    <cellStyle name="40% - Accent3 17_Not_for_upload_before_M4_correc" xfId="11633" xr:uid="{00000000-0005-0000-0000-0000CD1E0000}"/>
    <cellStyle name="40% - Accent3 18" xfId="6463" xr:uid="{00000000-0005-0000-0000-0000CE1E0000}"/>
    <cellStyle name="40% - Accent3 18 2" xfId="6464" xr:uid="{00000000-0005-0000-0000-0000CF1E0000}"/>
    <cellStyle name="40% - Accent3 18 2 2" xfId="6465" xr:uid="{00000000-0005-0000-0000-0000D01E0000}"/>
    <cellStyle name="40% - Accent3 18 2 2 2" xfId="6466" xr:uid="{00000000-0005-0000-0000-0000D11E0000}"/>
    <cellStyle name="40% - Accent3 18 2 2_Working Capital Current" xfId="11634" xr:uid="{00000000-0005-0000-0000-0000D21E0000}"/>
    <cellStyle name="40% - Accent3 18 2 3" xfId="6467" xr:uid="{00000000-0005-0000-0000-0000D31E0000}"/>
    <cellStyle name="40% - Accent3 18 2 4" xfId="6468" xr:uid="{00000000-0005-0000-0000-0000D41E0000}"/>
    <cellStyle name="40% - Accent3 18 2_Working Capital Current" xfId="11635" xr:uid="{00000000-0005-0000-0000-0000D51E0000}"/>
    <cellStyle name="40% - Accent3 18 3" xfId="6469" xr:uid="{00000000-0005-0000-0000-0000D61E0000}"/>
    <cellStyle name="40% - Accent3 18 3 2" xfId="6470" xr:uid="{00000000-0005-0000-0000-0000D71E0000}"/>
    <cellStyle name="40% - Accent3 18 3_Working Capital Current" xfId="11636" xr:uid="{00000000-0005-0000-0000-0000D81E0000}"/>
    <cellStyle name="40% - Accent3 18 4" xfId="6471" xr:uid="{00000000-0005-0000-0000-0000D91E0000}"/>
    <cellStyle name="40% - Accent3 18 5" xfId="6472" xr:uid="{00000000-0005-0000-0000-0000DA1E0000}"/>
    <cellStyle name="40% - Accent3 18_Not_for_upload_before_M4_correc" xfId="11637" xr:uid="{00000000-0005-0000-0000-0000DB1E0000}"/>
    <cellStyle name="40% - Accent3 19" xfId="6473" xr:uid="{00000000-0005-0000-0000-0000DC1E0000}"/>
    <cellStyle name="40% - Accent3 19 2" xfId="6474" xr:uid="{00000000-0005-0000-0000-0000DD1E0000}"/>
    <cellStyle name="40% - Accent3 19 2 2" xfId="6475" xr:uid="{00000000-0005-0000-0000-0000DE1E0000}"/>
    <cellStyle name="40% - Accent3 19 2 2 2" xfId="6476" xr:uid="{00000000-0005-0000-0000-0000DF1E0000}"/>
    <cellStyle name="40% - Accent3 19 2 2_Working Capital Current" xfId="11638" xr:uid="{00000000-0005-0000-0000-0000E01E0000}"/>
    <cellStyle name="40% - Accent3 19 2 3" xfId="6477" xr:uid="{00000000-0005-0000-0000-0000E11E0000}"/>
    <cellStyle name="40% - Accent3 19 2 4" xfId="6478" xr:uid="{00000000-0005-0000-0000-0000E21E0000}"/>
    <cellStyle name="40% - Accent3 19 2_Working Capital Current" xfId="11639" xr:uid="{00000000-0005-0000-0000-0000E31E0000}"/>
    <cellStyle name="40% - Accent3 19 3" xfId="6479" xr:uid="{00000000-0005-0000-0000-0000E41E0000}"/>
    <cellStyle name="40% - Accent3 19 3 2" xfId="6480" xr:uid="{00000000-0005-0000-0000-0000E51E0000}"/>
    <cellStyle name="40% - Accent3 19 3_Working Capital Current" xfId="11640" xr:uid="{00000000-0005-0000-0000-0000E61E0000}"/>
    <cellStyle name="40% - Accent3 19 4" xfId="6481" xr:uid="{00000000-0005-0000-0000-0000E71E0000}"/>
    <cellStyle name="40% - Accent3 19 5" xfId="6482" xr:uid="{00000000-0005-0000-0000-0000E81E0000}"/>
    <cellStyle name="40% - Accent3 19_Not_for_upload_before_M4_correc" xfId="11641" xr:uid="{00000000-0005-0000-0000-0000E91E0000}"/>
    <cellStyle name="40% - Accent3 2" xfId="82" xr:uid="{00000000-0005-0000-0000-000034000000}"/>
    <cellStyle name="40% - Accent3 2 10" xfId="6483" xr:uid="{00000000-0005-0000-0000-0000EA1E0000}"/>
    <cellStyle name="40% - Accent3 2 2" xfId="83" xr:uid="{00000000-0005-0000-0000-000035000000}"/>
    <cellStyle name="40% - Accent3 2 2 2" xfId="6485" xr:uid="{00000000-0005-0000-0000-0000EC1E0000}"/>
    <cellStyle name="40% - Accent3 2 2 2 2" xfId="6486" xr:uid="{00000000-0005-0000-0000-0000ED1E0000}"/>
    <cellStyle name="40% - Accent3 2 2 2 2 2" xfId="6487" xr:uid="{00000000-0005-0000-0000-0000EE1E0000}"/>
    <cellStyle name="40% - Accent3 2 2 2 2_Working Capital Current" xfId="11642" xr:uid="{00000000-0005-0000-0000-0000EF1E0000}"/>
    <cellStyle name="40% - Accent3 2 2 2 3" xfId="6488" xr:uid="{00000000-0005-0000-0000-0000F01E0000}"/>
    <cellStyle name="40% - Accent3 2 2 2 4" xfId="6489" xr:uid="{00000000-0005-0000-0000-0000F11E0000}"/>
    <cellStyle name="40% - Accent3 2 2 2_Working Capital Current" xfId="11643" xr:uid="{00000000-0005-0000-0000-0000F21E0000}"/>
    <cellStyle name="40% - Accent3 2 2 3" xfId="6490" xr:uid="{00000000-0005-0000-0000-0000F31E0000}"/>
    <cellStyle name="40% - Accent3 2 2 3 2" xfId="6491" xr:uid="{00000000-0005-0000-0000-0000F41E0000}"/>
    <cellStyle name="40% - Accent3 2 2 3_Working Capital Current" xfId="11644" xr:uid="{00000000-0005-0000-0000-0000F51E0000}"/>
    <cellStyle name="40% - Accent3 2 2 4" xfId="6492" xr:uid="{00000000-0005-0000-0000-0000F61E0000}"/>
    <cellStyle name="40% - Accent3 2 2 5" xfId="6493" xr:uid="{00000000-0005-0000-0000-0000F71E0000}"/>
    <cellStyle name="40% - Accent3 2 2 6" xfId="6484" xr:uid="{00000000-0005-0000-0000-0000EB1E0000}"/>
    <cellStyle name="40% - Accent3 2 2_Not_for_upload_before_M4_correc" xfId="11645" xr:uid="{00000000-0005-0000-0000-0000F81E0000}"/>
    <cellStyle name="40% - Accent3 2 3" xfId="84" xr:uid="{00000000-0005-0000-0000-000036000000}"/>
    <cellStyle name="40% - Accent3 2 3 2" xfId="85" xr:uid="{00000000-0005-0000-0000-000037000000}"/>
    <cellStyle name="40% - Accent3 2 3 2 2" xfId="6496" xr:uid="{00000000-0005-0000-0000-0000FB1E0000}"/>
    <cellStyle name="40% - Accent3 2 3 2 2 2" xfId="6497" xr:uid="{00000000-0005-0000-0000-0000FC1E0000}"/>
    <cellStyle name="40% - Accent3 2 3 2 2_Working Capital Current" xfId="11646" xr:uid="{00000000-0005-0000-0000-0000FD1E0000}"/>
    <cellStyle name="40% - Accent3 2 3 2 3" xfId="6498" xr:uid="{00000000-0005-0000-0000-0000FE1E0000}"/>
    <cellStyle name="40% - Accent3 2 3 2 4" xfId="6499" xr:uid="{00000000-0005-0000-0000-0000FF1E0000}"/>
    <cellStyle name="40% - Accent3 2 3 2 5" xfId="6495" xr:uid="{00000000-0005-0000-0000-0000FA1E0000}"/>
    <cellStyle name="40% - Accent3 2 3 2_Working Capital Current" xfId="11647" xr:uid="{00000000-0005-0000-0000-0000001F0000}"/>
    <cellStyle name="40% - Accent3 2 3 3" xfId="86" xr:uid="{00000000-0005-0000-0000-000038000000}"/>
    <cellStyle name="40% - Accent3 2 3 3 2" xfId="6501" xr:uid="{00000000-0005-0000-0000-0000021F0000}"/>
    <cellStyle name="40% - Accent3 2 3 3 3" xfId="6500" xr:uid="{00000000-0005-0000-0000-0000011F0000}"/>
    <cellStyle name="40% - Accent3 2 3 3_Working Capital Current" xfId="11648" xr:uid="{00000000-0005-0000-0000-0000031F0000}"/>
    <cellStyle name="40% - Accent3 2 3 4" xfId="87" xr:uid="{00000000-0005-0000-0000-000039000000}"/>
    <cellStyle name="40% - Accent3 2 3 4 2" xfId="6502" xr:uid="{00000000-0005-0000-0000-0000041F0000}"/>
    <cellStyle name="40% - Accent3 2 3 5" xfId="6503" xr:uid="{00000000-0005-0000-0000-0000051F0000}"/>
    <cellStyle name="40% - Accent3 2 3 6" xfId="6494" xr:uid="{00000000-0005-0000-0000-0000F91E0000}"/>
    <cellStyle name="40% - Accent3 2 3_Not_for_upload_before_M4_correc" xfId="11649" xr:uid="{00000000-0005-0000-0000-0000061F0000}"/>
    <cellStyle name="40% - Accent3 2 4" xfId="6504" xr:uid="{00000000-0005-0000-0000-0000071F0000}"/>
    <cellStyle name="40% - Accent3 2 4 2" xfId="6505" xr:uid="{00000000-0005-0000-0000-0000081F0000}"/>
    <cellStyle name="40% - Accent3 2 4 2 2" xfId="6506" xr:uid="{00000000-0005-0000-0000-0000091F0000}"/>
    <cellStyle name="40% - Accent3 2 4 2 2 2" xfId="6507" xr:uid="{00000000-0005-0000-0000-00000A1F0000}"/>
    <cellStyle name="40% - Accent3 2 4 2 2_Working Capital Current" xfId="11650" xr:uid="{00000000-0005-0000-0000-00000B1F0000}"/>
    <cellStyle name="40% - Accent3 2 4 2 3" xfId="6508" xr:uid="{00000000-0005-0000-0000-00000C1F0000}"/>
    <cellStyle name="40% - Accent3 2 4 2 4" xfId="6509" xr:uid="{00000000-0005-0000-0000-00000D1F0000}"/>
    <cellStyle name="40% - Accent3 2 4 2_Working Capital Current" xfId="11651" xr:uid="{00000000-0005-0000-0000-00000E1F0000}"/>
    <cellStyle name="40% - Accent3 2 4 3" xfId="6510" xr:uid="{00000000-0005-0000-0000-00000F1F0000}"/>
    <cellStyle name="40% - Accent3 2 4 3 2" xfId="6511" xr:uid="{00000000-0005-0000-0000-0000101F0000}"/>
    <cellStyle name="40% - Accent3 2 4 3_Working Capital Current" xfId="11652" xr:uid="{00000000-0005-0000-0000-0000111F0000}"/>
    <cellStyle name="40% - Accent3 2 4 4" xfId="6512" xr:uid="{00000000-0005-0000-0000-0000121F0000}"/>
    <cellStyle name="40% - Accent3 2 4 5" xfId="6513" xr:uid="{00000000-0005-0000-0000-0000131F0000}"/>
    <cellStyle name="40% - Accent3 2 4_Not_for_upload_before_M4_correc" xfId="11653" xr:uid="{00000000-0005-0000-0000-0000141F0000}"/>
    <cellStyle name="40% - Accent3 2 5" xfId="6514" xr:uid="{00000000-0005-0000-0000-0000151F0000}"/>
    <cellStyle name="40% - Accent3 2 5 2" xfId="6515" xr:uid="{00000000-0005-0000-0000-0000161F0000}"/>
    <cellStyle name="40% - Accent3 2 5 2 2" xfId="6516" xr:uid="{00000000-0005-0000-0000-0000171F0000}"/>
    <cellStyle name="40% - Accent3 2 5 2_Working Capital Current" xfId="11654" xr:uid="{00000000-0005-0000-0000-0000181F0000}"/>
    <cellStyle name="40% - Accent3 2 5 3" xfId="6517" xr:uid="{00000000-0005-0000-0000-0000191F0000}"/>
    <cellStyle name="40% - Accent3 2 5_Working Capital Current" xfId="11655" xr:uid="{00000000-0005-0000-0000-00001A1F0000}"/>
    <cellStyle name="40% - Accent3 2 6" xfId="6518" xr:uid="{00000000-0005-0000-0000-00001B1F0000}"/>
    <cellStyle name="40% - Accent3 2 6 2" xfId="6519" xr:uid="{00000000-0005-0000-0000-00001C1F0000}"/>
    <cellStyle name="40% - Accent3 2 6_Working Capital Current" xfId="11656" xr:uid="{00000000-0005-0000-0000-00001D1F0000}"/>
    <cellStyle name="40% - Accent3 2 7" xfId="6520" xr:uid="{00000000-0005-0000-0000-00001E1F0000}"/>
    <cellStyle name="40% - Accent3 2 7 2" xfId="6521" xr:uid="{00000000-0005-0000-0000-00001F1F0000}"/>
    <cellStyle name="40% - Accent3 2 7_Working Capital Current" xfId="11657" xr:uid="{00000000-0005-0000-0000-0000201F0000}"/>
    <cellStyle name="40% - Accent3 2 8" xfId="6522" xr:uid="{00000000-0005-0000-0000-0000211F0000}"/>
    <cellStyle name="40% - Accent3 2 9" xfId="6523" xr:uid="{00000000-0005-0000-0000-0000221F0000}"/>
    <cellStyle name="40% - Accent3 2_Not_for_upload_before_M4_correc" xfId="11658" xr:uid="{00000000-0005-0000-0000-0000231F0000}"/>
    <cellStyle name="40% - Accent3 20" xfId="6524" xr:uid="{00000000-0005-0000-0000-0000241F0000}"/>
    <cellStyle name="40% - Accent3 20 2" xfId="6525" xr:uid="{00000000-0005-0000-0000-0000251F0000}"/>
    <cellStyle name="40% - Accent3 20 2 2" xfId="6526" xr:uid="{00000000-0005-0000-0000-0000261F0000}"/>
    <cellStyle name="40% - Accent3 20 2 2 2" xfId="6527" xr:uid="{00000000-0005-0000-0000-0000271F0000}"/>
    <cellStyle name="40% - Accent3 20 2 2_Working Capital Current" xfId="11659" xr:uid="{00000000-0005-0000-0000-0000281F0000}"/>
    <cellStyle name="40% - Accent3 20 2 3" xfId="6528" xr:uid="{00000000-0005-0000-0000-0000291F0000}"/>
    <cellStyle name="40% - Accent3 20 2 4" xfId="6529" xr:uid="{00000000-0005-0000-0000-00002A1F0000}"/>
    <cellStyle name="40% - Accent3 20 2_Working Capital Current" xfId="11660" xr:uid="{00000000-0005-0000-0000-00002B1F0000}"/>
    <cellStyle name="40% - Accent3 20 3" xfId="6530" xr:uid="{00000000-0005-0000-0000-00002C1F0000}"/>
    <cellStyle name="40% - Accent3 20 3 2" xfId="6531" xr:uid="{00000000-0005-0000-0000-00002D1F0000}"/>
    <cellStyle name="40% - Accent3 20 3_Working Capital Current" xfId="11661" xr:uid="{00000000-0005-0000-0000-00002E1F0000}"/>
    <cellStyle name="40% - Accent3 20 4" xfId="6532" xr:uid="{00000000-0005-0000-0000-00002F1F0000}"/>
    <cellStyle name="40% - Accent3 20 5" xfId="6533" xr:uid="{00000000-0005-0000-0000-0000301F0000}"/>
    <cellStyle name="40% - Accent3 20_Not_for_upload_before_M4_correc" xfId="11662" xr:uid="{00000000-0005-0000-0000-0000311F0000}"/>
    <cellStyle name="40% - Accent3 21" xfId="6534" xr:uid="{00000000-0005-0000-0000-0000321F0000}"/>
    <cellStyle name="40% - Accent3 21 2" xfId="6535" xr:uid="{00000000-0005-0000-0000-0000331F0000}"/>
    <cellStyle name="40% - Accent3 21 2 2" xfId="6536" xr:uid="{00000000-0005-0000-0000-0000341F0000}"/>
    <cellStyle name="40% - Accent3 21 2 2 2" xfId="6537" xr:uid="{00000000-0005-0000-0000-0000351F0000}"/>
    <cellStyle name="40% - Accent3 21 2 2_Working Capital Current" xfId="11663" xr:uid="{00000000-0005-0000-0000-0000361F0000}"/>
    <cellStyle name="40% - Accent3 21 2 3" xfId="6538" xr:uid="{00000000-0005-0000-0000-0000371F0000}"/>
    <cellStyle name="40% - Accent3 21 2 4" xfId="6539" xr:uid="{00000000-0005-0000-0000-0000381F0000}"/>
    <cellStyle name="40% - Accent3 21 2_Working Capital Current" xfId="11664" xr:uid="{00000000-0005-0000-0000-0000391F0000}"/>
    <cellStyle name="40% - Accent3 21 3" xfId="6540" xr:uid="{00000000-0005-0000-0000-00003A1F0000}"/>
    <cellStyle name="40% - Accent3 21 3 2" xfId="6541" xr:uid="{00000000-0005-0000-0000-00003B1F0000}"/>
    <cellStyle name="40% - Accent3 21 3_Working Capital Current" xfId="11665" xr:uid="{00000000-0005-0000-0000-00003C1F0000}"/>
    <cellStyle name="40% - Accent3 21 4" xfId="6542" xr:uid="{00000000-0005-0000-0000-00003D1F0000}"/>
    <cellStyle name="40% - Accent3 21 5" xfId="6543" xr:uid="{00000000-0005-0000-0000-00003E1F0000}"/>
    <cellStyle name="40% - Accent3 21_Not_for_upload_before_M4_correc" xfId="11666" xr:uid="{00000000-0005-0000-0000-00003F1F0000}"/>
    <cellStyle name="40% - Accent3 22" xfId="6544" xr:uid="{00000000-0005-0000-0000-0000401F0000}"/>
    <cellStyle name="40% - Accent3 22 2" xfId="6545" xr:uid="{00000000-0005-0000-0000-0000411F0000}"/>
    <cellStyle name="40% - Accent3 22 2 2" xfId="6546" xr:uid="{00000000-0005-0000-0000-0000421F0000}"/>
    <cellStyle name="40% - Accent3 22 2 2 2" xfId="6547" xr:uid="{00000000-0005-0000-0000-0000431F0000}"/>
    <cellStyle name="40% - Accent3 22 2 2_Working Capital Current" xfId="11667" xr:uid="{00000000-0005-0000-0000-0000441F0000}"/>
    <cellStyle name="40% - Accent3 22 2 3" xfId="6548" xr:uid="{00000000-0005-0000-0000-0000451F0000}"/>
    <cellStyle name="40% - Accent3 22 2 4" xfId="6549" xr:uid="{00000000-0005-0000-0000-0000461F0000}"/>
    <cellStyle name="40% - Accent3 22 2_Working Capital Current" xfId="11668" xr:uid="{00000000-0005-0000-0000-0000471F0000}"/>
    <cellStyle name="40% - Accent3 22 3" xfId="6550" xr:uid="{00000000-0005-0000-0000-0000481F0000}"/>
    <cellStyle name="40% - Accent3 22 3 2" xfId="6551" xr:uid="{00000000-0005-0000-0000-0000491F0000}"/>
    <cellStyle name="40% - Accent3 22 3_Working Capital Current" xfId="11669" xr:uid="{00000000-0005-0000-0000-00004A1F0000}"/>
    <cellStyle name="40% - Accent3 22 4" xfId="6552" xr:uid="{00000000-0005-0000-0000-00004B1F0000}"/>
    <cellStyle name="40% - Accent3 22 5" xfId="6553" xr:uid="{00000000-0005-0000-0000-00004C1F0000}"/>
    <cellStyle name="40% - Accent3 22_Not_for_upload_before_M4_correc" xfId="11670" xr:uid="{00000000-0005-0000-0000-00004D1F0000}"/>
    <cellStyle name="40% - Accent3 23" xfId="6554" xr:uid="{00000000-0005-0000-0000-00004E1F0000}"/>
    <cellStyle name="40% - Accent3 23 2" xfId="6555" xr:uid="{00000000-0005-0000-0000-00004F1F0000}"/>
    <cellStyle name="40% - Accent3 23 2 2" xfId="6556" xr:uid="{00000000-0005-0000-0000-0000501F0000}"/>
    <cellStyle name="40% - Accent3 23 2 2 2" xfId="6557" xr:uid="{00000000-0005-0000-0000-0000511F0000}"/>
    <cellStyle name="40% - Accent3 23 2 2_Working Capital Current" xfId="11671" xr:uid="{00000000-0005-0000-0000-0000521F0000}"/>
    <cellStyle name="40% - Accent3 23 2 3" xfId="6558" xr:uid="{00000000-0005-0000-0000-0000531F0000}"/>
    <cellStyle name="40% - Accent3 23 2 4" xfId="6559" xr:uid="{00000000-0005-0000-0000-0000541F0000}"/>
    <cellStyle name="40% - Accent3 23 2_Working Capital Current" xfId="11672" xr:uid="{00000000-0005-0000-0000-0000551F0000}"/>
    <cellStyle name="40% - Accent3 23 3" xfId="6560" xr:uid="{00000000-0005-0000-0000-0000561F0000}"/>
    <cellStyle name="40% - Accent3 23 3 2" xfId="6561" xr:uid="{00000000-0005-0000-0000-0000571F0000}"/>
    <cellStyle name="40% - Accent3 23 3_Working Capital Current" xfId="11673" xr:uid="{00000000-0005-0000-0000-0000581F0000}"/>
    <cellStyle name="40% - Accent3 23 4" xfId="6562" xr:uid="{00000000-0005-0000-0000-0000591F0000}"/>
    <cellStyle name="40% - Accent3 23 5" xfId="6563" xr:uid="{00000000-0005-0000-0000-00005A1F0000}"/>
    <cellStyle name="40% - Accent3 23_Not_for_upload_before_M4_correc" xfId="11674" xr:uid="{00000000-0005-0000-0000-00005B1F0000}"/>
    <cellStyle name="40% - Accent3 24" xfId="6564" xr:uid="{00000000-0005-0000-0000-00005C1F0000}"/>
    <cellStyle name="40% - Accent3 24 2" xfId="6565" xr:uid="{00000000-0005-0000-0000-00005D1F0000}"/>
    <cellStyle name="40% - Accent3 24 2 2" xfId="6566" xr:uid="{00000000-0005-0000-0000-00005E1F0000}"/>
    <cellStyle name="40% - Accent3 24 2 2 2" xfId="6567" xr:uid="{00000000-0005-0000-0000-00005F1F0000}"/>
    <cellStyle name="40% - Accent3 24 2 2_Working Capital Current" xfId="11675" xr:uid="{00000000-0005-0000-0000-0000601F0000}"/>
    <cellStyle name="40% - Accent3 24 2 3" xfId="6568" xr:uid="{00000000-0005-0000-0000-0000611F0000}"/>
    <cellStyle name="40% - Accent3 24 2 4" xfId="6569" xr:uid="{00000000-0005-0000-0000-0000621F0000}"/>
    <cellStyle name="40% - Accent3 24 2_Working Capital Current" xfId="11676" xr:uid="{00000000-0005-0000-0000-0000631F0000}"/>
    <cellStyle name="40% - Accent3 24 3" xfId="6570" xr:uid="{00000000-0005-0000-0000-0000641F0000}"/>
    <cellStyle name="40% - Accent3 24 3 2" xfId="6571" xr:uid="{00000000-0005-0000-0000-0000651F0000}"/>
    <cellStyle name="40% - Accent3 24 3_Working Capital Current" xfId="11677" xr:uid="{00000000-0005-0000-0000-0000661F0000}"/>
    <cellStyle name="40% - Accent3 24 4" xfId="6572" xr:uid="{00000000-0005-0000-0000-0000671F0000}"/>
    <cellStyle name="40% - Accent3 24 5" xfId="6573" xr:uid="{00000000-0005-0000-0000-0000681F0000}"/>
    <cellStyle name="40% - Accent3 24_Not_for_upload_before_M4_correc" xfId="11678" xr:uid="{00000000-0005-0000-0000-0000691F0000}"/>
    <cellStyle name="40% - Accent3 25" xfId="6574" xr:uid="{00000000-0005-0000-0000-00006A1F0000}"/>
    <cellStyle name="40% - Accent3 25 2" xfId="6575" xr:uid="{00000000-0005-0000-0000-00006B1F0000}"/>
    <cellStyle name="40% - Accent3 25 2 2" xfId="6576" xr:uid="{00000000-0005-0000-0000-00006C1F0000}"/>
    <cellStyle name="40% - Accent3 25 2 2 2" xfId="6577" xr:uid="{00000000-0005-0000-0000-00006D1F0000}"/>
    <cellStyle name="40% - Accent3 25 2 2_Working Capital Current" xfId="11679" xr:uid="{00000000-0005-0000-0000-00006E1F0000}"/>
    <cellStyle name="40% - Accent3 25 2 3" xfId="6578" xr:uid="{00000000-0005-0000-0000-00006F1F0000}"/>
    <cellStyle name="40% - Accent3 25 2 4" xfId="6579" xr:uid="{00000000-0005-0000-0000-0000701F0000}"/>
    <cellStyle name="40% - Accent3 25 2_Working Capital Current" xfId="11680" xr:uid="{00000000-0005-0000-0000-0000711F0000}"/>
    <cellStyle name="40% - Accent3 25 3" xfId="6580" xr:uid="{00000000-0005-0000-0000-0000721F0000}"/>
    <cellStyle name="40% - Accent3 25 3 2" xfId="6581" xr:uid="{00000000-0005-0000-0000-0000731F0000}"/>
    <cellStyle name="40% - Accent3 25 3_Working Capital Current" xfId="11681" xr:uid="{00000000-0005-0000-0000-0000741F0000}"/>
    <cellStyle name="40% - Accent3 25 4" xfId="6582" xr:uid="{00000000-0005-0000-0000-0000751F0000}"/>
    <cellStyle name="40% - Accent3 25 5" xfId="6583" xr:uid="{00000000-0005-0000-0000-0000761F0000}"/>
    <cellStyle name="40% - Accent3 25_Not_for_upload_before_M4_correc" xfId="11682" xr:uid="{00000000-0005-0000-0000-0000771F0000}"/>
    <cellStyle name="40% - Accent3 26" xfId="6584" xr:uid="{00000000-0005-0000-0000-0000781F0000}"/>
    <cellStyle name="40% - Accent3 26 2" xfId="6585" xr:uid="{00000000-0005-0000-0000-0000791F0000}"/>
    <cellStyle name="40% - Accent3 26 2 2" xfId="6586" xr:uid="{00000000-0005-0000-0000-00007A1F0000}"/>
    <cellStyle name="40% - Accent3 26 2 3" xfId="6587" xr:uid="{00000000-0005-0000-0000-00007B1F0000}"/>
    <cellStyle name="40% - Accent3 26 2_Working Capital Current" xfId="11683" xr:uid="{00000000-0005-0000-0000-00007C1F0000}"/>
    <cellStyle name="40% - Accent3 26 3" xfId="6588" xr:uid="{00000000-0005-0000-0000-00007D1F0000}"/>
    <cellStyle name="40% - Accent3 26 3 2" xfId="6589" xr:uid="{00000000-0005-0000-0000-00007E1F0000}"/>
    <cellStyle name="40% - Accent3 26 3_Working Capital Current" xfId="11684" xr:uid="{00000000-0005-0000-0000-00007F1F0000}"/>
    <cellStyle name="40% - Accent3 26 4" xfId="6590" xr:uid="{00000000-0005-0000-0000-0000801F0000}"/>
    <cellStyle name="40% - Accent3 26 5" xfId="6591" xr:uid="{00000000-0005-0000-0000-0000811F0000}"/>
    <cellStyle name="40% - Accent3 26_Not_for_upload_before_M4_correc" xfId="11685" xr:uid="{00000000-0005-0000-0000-0000821F0000}"/>
    <cellStyle name="40% - Accent3 27" xfId="6592" xr:uid="{00000000-0005-0000-0000-0000831F0000}"/>
    <cellStyle name="40% - Accent3 27 2" xfId="6593" xr:uid="{00000000-0005-0000-0000-0000841F0000}"/>
    <cellStyle name="40% - Accent3 27 2 2" xfId="6594" xr:uid="{00000000-0005-0000-0000-0000851F0000}"/>
    <cellStyle name="40% - Accent3 27 2 3" xfId="6595" xr:uid="{00000000-0005-0000-0000-0000861F0000}"/>
    <cellStyle name="40% - Accent3 27 2_Working Capital Current" xfId="11686" xr:uid="{00000000-0005-0000-0000-0000871F0000}"/>
    <cellStyle name="40% - Accent3 27 3" xfId="6596" xr:uid="{00000000-0005-0000-0000-0000881F0000}"/>
    <cellStyle name="40% - Accent3 27 3 2" xfId="6597" xr:uid="{00000000-0005-0000-0000-0000891F0000}"/>
    <cellStyle name="40% - Accent3 27 3_Working Capital Current" xfId="11687" xr:uid="{00000000-0005-0000-0000-00008A1F0000}"/>
    <cellStyle name="40% - Accent3 27 4" xfId="6598" xr:uid="{00000000-0005-0000-0000-00008B1F0000}"/>
    <cellStyle name="40% - Accent3 27 5" xfId="6599" xr:uid="{00000000-0005-0000-0000-00008C1F0000}"/>
    <cellStyle name="40% - Accent3 27_Not_for_upload_before_M4_correc" xfId="11688" xr:uid="{00000000-0005-0000-0000-00008D1F0000}"/>
    <cellStyle name="40% - Accent3 28" xfId="6600" xr:uid="{00000000-0005-0000-0000-00008E1F0000}"/>
    <cellStyle name="40% - Accent3 28 2" xfId="6601" xr:uid="{00000000-0005-0000-0000-00008F1F0000}"/>
    <cellStyle name="40% - Accent3 28 2 2" xfId="6602" xr:uid="{00000000-0005-0000-0000-0000901F0000}"/>
    <cellStyle name="40% - Accent3 28 2 3" xfId="6603" xr:uid="{00000000-0005-0000-0000-0000911F0000}"/>
    <cellStyle name="40% - Accent3 28 2_Working Capital Current" xfId="11689" xr:uid="{00000000-0005-0000-0000-0000921F0000}"/>
    <cellStyle name="40% - Accent3 28 3" xfId="6604" xr:uid="{00000000-0005-0000-0000-0000931F0000}"/>
    <cellStyle name="40% - Accent3 28 3 2" xfId="6605" xr:uid="{00000000-0005-0000-0000-0000941F0000}"/>
    <cellStyle name="40% - Accent3 28 3_Working Capital Current" xfId="11690" xr:uid="{00000000-0005-0000-0000-0000951F0000}"/>
    <cellStyle name="40% - Accent3 28 4" xfId="6606" xr:uid="{00000000-0005-0000-0000-0000961F0000}"/>
    <cellStyle name="40% - Accent3 28 5" xfId="6607" xr:uid="{00000000-0005-0000-0000-0000971F0000}"/>
    <cellStyle name="40% - Accent3 28_Not_for_upload_before_M4_correc" xfId="11691" xr:uid="{00000000-0005-0000-0000-0000981F0000}"/>
    <cellStyle name="40% - Accent3 29" xfId="6608" xr:uid="{00000000-0005-0000-0000-0000991F0000}"/>
    <cellStyle name="40% - Accent3 29 2" xfId="6609" xr:uid="{00000000-0005-0000-0000-00009A1F0000}"/>
    <cellStyle name="40% - Accent3 29 2 2" xfId="6610" xr:uid="{00000000-0005-0000-0000-00009B1F0000}"/>
    <cellStyle name="40% - Accent3 29 2_Working Capital Current" xfId="11692" xr:uid="{00000000-0005-0000-0000-00009C1F0000}"/>
    <cellStyle name="40% - Accent3 29 3" xfId="6611" xr:uid="{00000000-0005-0000-0000-00009D1F0000}"/>
    <cellStyle name="40% - Accent3 29 4" xfId="6612" xr:uid="{00000000-0005-0000-0000-00009E1F0000}"/>
    <cellStyle name="40% - Accent3 29_Not_for_upload_before_M4_correc" xfId="11693" xr:uid="{00000000-0005-0000-0000-00009F1F0000}"/>
    <cellStyle name="40% - Accent3 3" xfId="88" xr:uid="{00000000-0005-0000-0000-00003A000000}"/>
    <cellStyle name="40% - Accent3 3 2" xfId="6614" xr:uid="{00000000-0005-0000-0000-0000A11F0000}"/>
    <cellStyle name="40% - Accent3 3 2 2" xfId="6615" xr:uid="{00000000-0005-0000-0000-0000A21F0000}"/>
    <cellStyle name="40% - Accent3 3 2 2 2" xfId="6616" xr:uid="{00000000-0005-0000-0000-0000A31F0000}"/>
    <cellStyle name="40% - Accent3 3 2 2 2 2" xfId="6617" xr:uid="{00000000-0005-0000-0000-0000A41F0000}"/>
    <cellStyle name="40% - Accent3 3 2 2 2_Working Capital Current" xfId="11694" xr:uid="{00000000-0005-0000-0000-0000A51F0000}"/>
    <cellStyle name="40% - Accent3 3 2 2 3" xfId="6618" xr:uid="{00000000-0005-0000-0000-0000A61F0000}"/>
    <cellStyle name="40% - Accent3 3 2 2 4" xfId="6619" xr:uid="{00000000-0005-0000-0000-0000A71F0000}"/>
    <cellStyle name="40% - Accent3 3 2 2_Working Capital Current" xfId="11695" xr:uid="{00000000-0005-0000-0000-0000A81F0000}"/>
    <cellStyle name="40% - Accent3 3 2 3" xfId="6620" xr:uid="{00000000-0005-0000-0000-0000A91F0000}"/>
    <cellStyle name="40% - Accent3 3 2 3 2" xfId="6621" xr:uid="{00000000-0005-0000-0000-0000AA1F0000}"/>
    <cellStyle name="40% - Accent3 3 2 3_Working Capital Current" xfId="11696" xr:uid="{00000000-0005-0000-0000-0000AB1F0000}"/>
    <cellStyle name="40% - Accent3 3 2 4" xfId="6622" xr:uid="{00000000-0005-0000-0000-0000AC1F0000}"/>
    <cellStyle name="40% - Accent3 3 2 5" xfId="6623" xr:uid="{00000000-0005-0000-0000-0000AD1F0000}"/>
    <cellStyle name="40% - Accent3 3 2_Not_for_upload_before_M4_correc" xfId="11697" xr:uid="{00000000-0005-0000-0000-0000AE1F0000}"/>
    <cellStyle name="40% - Accent3 3 3" xfId="6624" xr:uid="{00000000-0005-0000-0000-0000AF1F0000}"/>
    <cellStyle name="40% - Accent3 3 3 2" xfId="6625" xr:uid="{00000000-0005-0000-0000-0000B01F0000}"/>
    <cellStyle name="40% - Accent3 3 3 2 2" xfId="6626" xr:uid="{00000000-0005-0000-0000-0000B11F0000}"/>
    <cellStyle name="40% - Accent3 3 3 2 2 2" xfId="6627" xr:uid="{00000000-0005-0000-0000-0000B21F0000}"/>
    <cellStyle name="40% - Accent3 3 3 2 2_Working Capital Current" xfId="11698" xr:uid="{00000000-0005-0000-0000-0000B31F0000}"/>
    <cellStyle name="40% - Accent3 3 3 2 3" xfId="6628" xr:uid="{00000000-0005-0000-0000-0000B41F0000}"/>
    <cellStyle name="40% - Accent3 3 3 2 4" xfId="6629" xr:uid="{00000000-0005-0000-0000-0000B51F0000}"/>
    <cellStyle name="40% - Accent3 3 3 2_Working Capital Current" xfId="11699" xr:uid="{00000000-0005-0000-0000-0000B61F0000}"/>
    <cellStyle name="40% - Accent3 3 3 3" xfId="6630" xr:uid="{00000000-0005-0000-0000-0000B71F0000}"/>
    <cellStyle name="40% - Accent3 3 3 3 2" xfId="6631" xr:uid="{00000000-0005-0000-0000-0000B81F0000}"/>
    <cellStyle name="40% - Accent3 3 3 3_Working Capital Current" xfId="11700" xr:uid="{00000000-0005-0000-0000-0000B91F0000}"/>
    <cellStyle name="40% - Accent3 3 3 4" xfId="6632" xr:uid="{00000000-0005-0000-0000-0000BA1F0000}"/>
    <cellStyle name="40% - Accent3 3 3 5" xfId="6633" xr:uid="{00000000-0005-0000-0000-0000BB1F0000}"/>
    <cellStyle name="40% - Accent3 3 3_Not_for_upload_before_M4_correc" xfId="11701" xr:uid="{00000000-0005-0000-0000-0000BC1F0000}"/>
    <cellStyle name="40% - Accent3 3 4" xfId="6634" xr:uid="{00000000-0005-0000-0000-0000BD1F0000}"/>
    <cellStyle name="40% - Accent3 3 4 2" xfId="6635" xr:uid="{00000000-0005-0000-0000-0000BE1F0000}"/>
    <cellStyle name="40% - Accent3 3 4 2 2" xfId="6636" xr:uid="{00000000-0005-0000-0000-0000BF1F0000}"/>
    <cellStyle name="40% - Accent3 3 4 2 2 2" xfId="6637" xr:uid="{00000000-0005-0000-0000-0000C01F0000}"/>
    <cellStyle name="40% - Accent3 3 4 2 2_Working Capital Current" xfId="11702" xr:uid="{00000000-0005-0000-0000-0000C11F0000}"/>
    <cellStyle name="40% - Accent3 3 4 2 3" xfId="6638" xr:uid="{00000000-0005-0000-0000-0000C21F0000}"/>
    <cellStyle name="40% - Accent3 3 4 2 4" xfId="6639" xr:uid="{00000000-0005-0000-0000-0000C31F0000}"/>
    <cellStyle name="40% - Accent3 3 4 2_Working Capital Current" xfId="11703" xr:uid="{00000000-0005-0000-0000-0000C41F0000}"/>
    <cellStyle name="40% - Accent3 3 4 3" xfId="6640" xr:uid="{00000000-0005-0000-0000-0000C51F0000}"/>
    <cellStyle name="40% - Accent3 3 4 3 2" xfId="6641" xr:uid="{00000000-0005-0000-0000-0000C61F0000}"/>
    <cellStyle name="40% - Accent3 3 4 3_Working Capital Current" xfId="11704" xr:uid="{00000000-0005-0000-0000-0000C71F0000}"/>
    <cellStyle name="40% - Accent3 3 4 4" xfId="6642" xr:uid="{00000000-0005-0000-0000-0000C81F0000}"/>
    <cellStyle name="40% - Accent3 3 4 5" xfId="6643" xr:uid="{00000000-0005-0000-0000-0000C91F0000}"/>
    <cellStyle name="40% - Accent3 3 4_Not_for_upload_before_M4_correc" xfId="11705" xr:uid="{00000000-0005-0000-0000-0000CA1F0000}"/>
    <cellStyle name="40% - Accent3 3 5" xfId="6644" xr:uid="{00000000-0005-0000-0000-0000CB1F0000}"/>
    <cellStyle name="40% - Accent3 3 5 2" xfId="6645" xr:uid="{00000000-0005-0000-0000-0000CC1F0000}"/>
    <cellStyle name="40% - Accent3 3 5 2 2" xfId="6646" xr:uid="{00000000-0005-0000-0000-0000CD1F0000}"/>
    <cellStyle name="40% - Accent3 3 5 2_Working Capital Current" xfId="11706" xr:uid="{00000000-0005-0000-0000-0000CE1F0000}"/>
    <cellStyle name="40% - Accent3 3 5 3" xfId="6647" xr:uid="{00000000-0005-0000-0000-0000CF1F0000}"/>
    <cellStyle name="40% - Accent3 3 5 4" xfId="6648" xr:uid="{00000000-0005-0000-0000-0000D01F0000}"/>
    <cellStyle name="40% - Accent3 3 5_Working Capital Current" xfId="11707" xr:uid="{00000000-0005-0000-0000-0000D11F0000}"/>
    <cellStyle name="40% - Accent3 3 6" xfId="6649" xr:uid="{00000000-0005-0000-0000-0000D21F0000}"/>
    <cellStyle name="40% - Accent3 3 6 2" xfId="6650" xr:uid="{00000000-0005-0000-0000-0000D31F0000}"/>
    <cellStyle name="40% - Accent3 3 6_Working Capital Current" xfId="11708" xr:uid="{00000000-0005-0000-0000-0000D41F0000}"/>
    <cellStyle name="40% - Accent3 3 7" xfId="6651" xr:uid="{00000000-0005-0000-0000-0000D51F0000}"/>
    <cellStyle name="40% - Accent3 3 8" xfId="6652" xr:uid="{00000000-0005-0000-0000-0000D61F0000}"/>
    <cellStyle name="40% - Accent3 3 9" xfId="6613" xr:uid="{00000000-0005-0000-0000-0000A01F0000}"/>
    <cellStyle name="40% - Accent3 3_Not_for_upload_before_M4_correc" xfId="11709" xr:uid="{00000000-0005-0000-0000-0000D71F0000}"/>
    <cellStyle name="40% - Accent3 30" xfId="6653" xr:uid="{00000000-0005-0000-0000-0000D81F0000}"/>
    <cellStyle name="40% - Accent3 30 2" xfId="6654" xr:uid="{00000000-0005-0000-0000-0000D91F0000}"/>
    <cellStyle name="40% - Accent3 30 2 2" xfId="6655" xr:uid="{00000000-0005-0000-0000-0000DA1F0000}"/>
    <cellStyle name="40% - Accent3 30 2_Working Capital Current" xfId="11710" xr:uid="{00000000-0005-0000-0000-0000DB1F0000}"/>
    <cellStyle name="40% - Accent3 30 3" xfId="6656" xr:uid="{00000000-0005-0000-0000-0000DC1F0000}"/>
    <cellStyle name="40% - Accent3 30 4" xfId="6657" xr:uid="{00000000-0005-0000-0000-0000DD1F0000}"/>
    <cellStyle name="40% - Accent3 30_Working Capital Current" xfId="11711" xr:uid="{00000000-0005-0000-0000-0000DE1F0000}"/>
    <cellStyle name="40% - Accent3 31" xfId="6658" xr:uid="{00000000-0005-0000-0000-0000DF1F0000}"/>
    <cellStyle name="40% - Accent3 31 2" xfId="6659" xr:uid="{00000000-0005-0000-0000-0000E01F0000}"/>
    <cellStyle name="40% - Accent3 31 2 2" xfId="6660" xr:uid="{00000000-0005-0000-0000-0000E11F0000}"/>
    <cellStyle name="40% - Accent3 31 2_Working Capital Current" xfId="11712" xr:uid="{00000000-0005-0000-0000-0000E21F0000}"/>
    <cellStyle name="40% - Accent3 31 3" xfId="6661" xr:uid="{00000000-0005-0000-0000-0000E31F0000}"/>
    <cellStyle name="40% - Accent3 31 4" xfId="6662" xr:uid="{00000000-0005-0000-0000-0000E41F0000}"/>
    <cellStyle name="40% - Accent3 31_Working Capital Current" xfId="11713" xr:uid="{00000000-0005-0000-0000-0000E51F0000}"/>
    <cellStyle name="40% - Accent3 32" xfId="6663" xr:uid="{00000000-0005-0000-0000-0000E61F0000}"/>
    <cellStyle name="40% - Accent3 32 2" xfId="6664" xr:uid="{00000000-0005-0000-0000-0000E71F0000}"/>
    <cellStyle name="40% - Accent3 32 2 2" xfId="6665" xr:uid="{00000000-0005-0000-0000-0000E81F0000}"/>
    <cellStyle name="40% - Accent3 32 2_Working Capital Current" xfId="11714" xr:uid="{00000000-0005-0000-0000-0000E91F0000}"/>
    <cellStyle name="40% - Accent3 32 3" xfId="6666" xr:uid="{00000000-0005-0000-0000-0000EA1F0000}"/>
    <cellStyle name="40% - Accent3 32 4" xfId="6667" xr:uid="{00000000-0005-0000-0000-0000EB1F0000}"/>
    <cellStyle name="40% - Accent3 32_Working Capital Current" xfId="11715" xr:uid="{00000000-0005-0000-0000-0000EC1F0000}"/>
    <cellStyle name="40% - Accent3 33" xfId="6668" xr:uid="{00000000-0005-0000-0000-0000ED1F0000}"/>
    <cellStyle name="40% - Accent3 33 2" xfId="6669" xr:uid="{00000000-0005-0000-0000-0000EE1F0000}"/>
    <cellStyle name="40% - Accent3 33 2 2" xfId="6670" xr:uid="{00000000-0005-0000-0000-0000EF1F0000}"/>
    <cellStyle name="40% - Accent3 33 2_Working Capital Current" xfId="11716" xr:uid="{00000000-0005-0000-0000-0000F01F0000}"/>
    <cellStyle name="40% - Accent3 33 3" xfId="6671" xr:uid="{00000000-0005-0000-0000-0000F11F0000}"/>
    <cellStyle name="40% - Accent3 33 4" xfId="6672" xr:uid="{00000000-0005-0000-0000-0000F21F0000}"/>
    <cellStyle name="40% - Accent3 33_Working Capital Current" xfId="11717" xr:uid="{00000000-0005-0000-0000-0000F31F0000}"/>
    <cellStyle name="40% - Accent3 34" xfId="6673" xr:uid="{00000000-0005-0000-0000-0000F41F0000}"/>
    <cellStyle name="40% - Accent3 34 2" xfId="6674" xr:uid="{00000000-0005-0000-0000-0000F51F0000}"/>
    <cellStyle name="40% - Accent3 34 2 2" xfId="6675" xr:uid="{00000000-0005-0000-0000-0000F61F0000}"/>
    <cellStyle name="40% - Accent3 34 2_Working Capital Current" xfId="11718" xr:uid="{00000000-0005-0000-0000-0000F71F0000}"/>
    <cellStyle name="40% - Accent3 34 3" xfId="6676" xr:uid="{00000000-0005-0000-0000-0000F81F0000}"/>
    <cellStyle name="40% - Accent3 34 4" xfId="6677" xr:uid="{00000000-0005-0000-0000-0000F91F0000}"/>
    <cellStyle name="40% - Accent3 34_Working Capital Current" xfId="11719" xr:uid="{00000000-0005-0000-0000-0000FA1F0000}"/>
    <cellStyle name="40% - Accent3 35" xfId="6678" xr:uid="{00000000-0005-0000-0000-0000FB1F0000}"/>
    <cellStyle name="40% - Accent3 35 2" xfId="6679" xr:uid="{00000000-0005-0000-0000-0000FC1F0000}"/>
    <cellStyle name="40% - Accent3 35 2 2" xfId="6680" xr:uid="{00000000-0005-0000-0000-0000FD1F0000}"/>
    <cellStyle name="40% - Accent3 35 2_Working Capital Current" xfId="11720" xr:uid="{00000000-0005-0000-0000-0000FE1F0000}"/>
    <cellStyle name="40% - Accent3 35 3" xfId="6681" xr:uid="{00000000-0005-0000-0000-0000FF1F0000}"/>
    <cellStyle name="40% - Accent3 35 4" xfId="6682" xr:uid="{00000000-0005-0000-0000-000000200000}"/>
    <cellStyle name="40% - Accent3 35_Working Capital Current" xfId="11721" xr:uid="{00000000-0005-0000-0000-000001200000}"/>
    <cellStyle name="40% - Accent3 36" xfId="6683" xr:uid="{00000000-0005-0000-0000-000002200000}"/>
    <cellStyle name="40% - Accent3 36 2" xfId="6684" xr:uid="{00000000-0005-0000-0000-000003200000}"/>
    <cellStyle name="40% - Accent3 36 2 2" xfId="6685" xr:uid="{00000000-0005-0000-0000-000004200000}"/>
    <cellStyle name="40% - Accent3 36 2_Working Capital Current" xfId="11722" xr:uid="{00000000-0005-0000-0000-000005200000}"/>
    <cellStyle name="40% - Accent3 36 3" xfId="6686" xr:uid="{00000000-0005-0000-0000-000006200000}"/>
    <cellStyle name="40% - Accent3 36 4" xfId="6687" xr:uid="{00000000-0005-0000-0000-000007200000}"/>
    <cellStyle name="40% - Accent3 36_Working Capital Current" xfId="11723" xr:uid="{00000000-0005-0000-0000-000008200000}"/>
    <cellStyle name="40% - Accent3 37" xfId="6688" xr:uid="{00000000-0005-0000-0000-000009200000}"/>
    <cellStyle name="40% - Accent3 37 2" xfId="6689" xr:uid="{00000000-0005-0000-0000-00000A200000}"/>
    <cellStyle name="40% - Accent3 37 2 2" xfId="6690" xr:uid="{00000000-0005-0000-0000-00000B200000}"/>
    <cellStyle name="40% - Accent3 37 2_Working Capital Current" xfId="11724" xr:uid="{00000000-0005-0000-0000-00000C200000}"/>
    <cellStyle name="40% - Accent3 37 3" xfId="6691" xr:uid="{00000000-0005-0000-0000-00000D200000}"/>
    <cellStyle name="40% - Accent3 37 4" xfId="6692" xr:uid="{00000000-0005-0000-0000-00000E200000}"/>
    <cellStyle name="40% - Accent3 37_Working Capital Current" xfId="11725" xr:uid="{00000000-0005-0000-0000-00000F200000}"/>
    <cellStyle name="40% - Accent3 38" xfId="6693" xr:uid="{00000000-0005-0000-0000-000010200000}"/>
    <cellStyle name="40% - Accent3 38 2" xfId="6694" xr:uid="{00000000-0005-0000-0000-000011200000}"/>
    <cellStyle name="40% - Accent3 38 2 2" xfId="6695" xr:uid="{00000000-0005-0000-0000-000012200000}"/>
    <cellStyle name="40% - Accent3 38 2_Working Capital Current" xfId="11726" xr:uid="{00000000-0005-0000-0000-000013200000}"/>
    <cellStyle name="40% - Accent3 38 3" xfId="6696" xr:uid="{00000000-0005-0000-0000-000014200000}"/>
    <cellStyle name="40% - Accent3 38 4" xfId="6697" xr:uid="{00000000-0005-0000-0000-000015200000}"/>
    <cellStyle name="40% - Accent3 38_Working Capital Current" xfId="11727" xr:uid="{00000000-0005-0000-0000-000016200000}"/>
    <cellStyle name="40% - Accent3 39" xfId="6698" xr:uid="{00000000-0005-0000-0000-000017200000}"/>
    <cellStyle name="40% - Accent3 39 2" xfId="6699" xr:uid="{00000000-0005-0000-0000-000018200000}"/>
    <cellStyle name="40% - Accent3 39 2 2" xfId="6700" xr:uid="{00000000-0005-0000-0000-000019200000}"/>
    <cellStyle name="40% - Accent3 39 2_Working Capital Current" xfId="11728" xr:uid="{00000000-0005-0000-0000-00001A200000}"/>
    <cellStyle name="40% - Accent3 39 3" xfId="6701" xr:uid="{00000000-0005-0000-0000-00001B200000}"/>
    <cellStyle name="40% - Accent3 39 4" xfId="6702" xr:uid="{00000000-0005-0000-0000-00001C200000}"/>
    <cellStyle name="40% - Accent3 39_Working Capital Current" xfId="11729" xr:uid="{00000000-0005-0000-0000-00001D200000}"/>
    <cellStyle name="40% - Accent3 4" xfId="6703" xr:uid="{00000000-0005-0000-0000-00001E200000}"/>
    <cellStyle name="40% - Accent3 4 2" xfId="6704" xr:uid="{00000000-0005-0000-0000-00001F200000}"/>
    <cellStyle name="40% - Accent3 4 2 2" xfId="6705" xr:uid="{00000000-0005-0000-0000-000020200000}"/>
    <cellStyle name="40% - Accent3 4 2 2 2" xfId="6706" xr:uid="{00000000-0005-0000-0000-000021200000}"/>
    <cellStyle name="40% - Accent3 4 2 2_Working Capital Current" xfId="11730" xr:uid="{00000000-0005-0000-0000-000022200000}"/>
    <cellStyle name="40% - Accent3 4 2 3" xfId="6707" xr:uid="{00000000-0005-0000-0000-000023200000}"/>
    <cellStyle name="40% - Accent3 4 2 4" xfId="6708" xr:uid="{00000000-0005-0000-0000-000024200000}"/>
    <cellStyle name="40% - Accent3 4 2_Working Capital Current" xfId="11731" xr:uid="{00000000-0005-0000-0000-000025200000}"/>
    <cellStyle name="40% - Accent3 4 3" xfId="6709" xr:uid="{00000000-0005-0000-0000-000026200000}"/>
    <cellStyle name="40% - Accent3 4 3 2" xfId="6710" xr:uid="{00000000-0005-0000-0000-000027200000}"/>
    <cellStyle name="40% - Accent3 4 3_Working Capital Current" xfId="11732" xr:uid="{00000000-0005-0000-0000-000028200000}"/>
    <cellStyle name="40% - Accent3 4 4" xfId="6711" xr:uid="{00000000-0005-0000-0000-000029200000}"/>
    <cellStyle name="40% - Accent3 4 5" xfId="6712" xr:uid="{00000000-0005-0000-0000-00002A200000}"/>
    <cellStyle name="40% - Accent3 4_Not_for_upload_before_M4_correc" xfId="11733" xr:uid="{00000000-0005-0000-0000-00002B200000}"/>
    <cellStyle name="40% - Accent3 40" xfId="6713" xr:uid="{00000000-0005-0000-0000-00002C200000}"/>
    <cellStyle name="40% - Accent3 40 2" xfId="6714" xr:uid="{00000000-0005-0000-0000-00002D200000}"/>
    <cellStyle name="40% - Accent3 40 2 2" xfId="6715" xr:uid="{00000000-0005-0000-0000-00002E200000}"/>
    <cellStyle name="40% - Accent3 40 2_Working Capital Current" xfId="11734" xr:uid="{00000000-0005-0000-0000-00002F200000}"/>
    <cellStyle name="40% - Accent3 40 3" xfId="6716" xr:uid="{00000000-0005-0000-0000-000030200000}"/>
    <cellStyle name="40% - Accent3 40 4" xfId="6717" xr:uid="{00000000-0005-0000-0000-000031200000}"/>
    <cellStyle name="40% - Accent3 40_Working Capital Current" xfId="11735" xr:uid="{00000000-0005-0000-0000-000032200000}"/>
    <cellStyle name="40% - Accent3 41" xfId="6718" xr:uid="{00000000-0005-0000-0000-000033200000}"/>
    <cellStyle name="40% - Accent3 41 2" xfId="6719" xr:uid="{00000000-0005-0000-0000-000034200000}"/>
    <cellStyle name="40% - Accent3 41 2 2" xfId="6720" xr:uid="{00000000-0005-0000-0000-000035200000}"/>
    <cellStyle name="40% - Accent3 41 2_Working Capital Current" xfId="11736" xr:uid="{00000000-0005-0000-0000-000036200000}"/>
    <cellStyle name="40% - Accent3 41 3" xfId="6721" xr:uid="{00000000-0005-0000-0000-000037200000}"/>
    <cellStyle name="40% - Accent3 41 4" xfId="6722" xr:uid="{00000000-0005-0000-0000-000038200000}"/>
    <cellStyle name="40% - Accent3 41_Working Capital Current" xfId="11737" xr:uid="{00000000-0005-0000-0000-000039200000}"/>
    <cellStyle name="40% - Accent3 42" xfId="6723" xr:uid="{00000000-0005-0000-0000-00003A200000}"/>
    <cellStyle name="40% - Accent3 42 2" xfId="6724" xr:uid="{00000000-0005-0000-0000-00003B200000}"/>
    <cellStyle name="40% - Accent3 42 2 2" xfId="6725" xr:uid="{00000000-0005-0000-0000-00003C200000}"/>
    <cellStyle name="40% - Accent3 42 2_Working Capital Current" xfId="11738" xr:uid="{00000000-0005-0000-0000-00003D200000}"/>
    <cellStyle name="40% - Accent3 42 3" xfId="6726" xr:uid="{00000000-0005-0000-0000-00003E200000}"/>
    <cellStyle name="40% - Accent3 42 4" xfId="6727" xr:uid="{00000000-0005-0000-0000-00003F200000}"/>
    <cellStyle name="40% - Accent3 42_Working Capital Current" xfId="11739" xr:uid="{00000000-0005-0000-0000-000040200000}"/>
    <cellStyle name="40% - Accent3 43" xfId="6728" xr:uid="{00000000-0005-0000-0000-000041200000}"/>
    <cellStyle name="40% - Accent3 43 2" xfId="6729" xr:uid="{00000000-0005-0000-0000-000042200000}"/>
    <cellStyle name="40% - Accent3 43 2 2" xfId="6730" xr:uid="{00000000-0005-0000-0000-000043200000}"/>
    <cellStyle name="40% - Accent3 43 2_Working Capital Current" xfId="11740" xr:uid="{00000000-0005-0000-0000-000044200000}"/>
    <cellStyle name="40% - Accent3 43 3" xfId="6731" xr:uid="{00000000-0005-0000-0000-000045200000}"/>
    <cellStyle name="40% - Accent3 43 4" xfId="6732" xr:uid="{00000000-0005-0000-0000-000046200000}"/>
    <cellStyle name="40% - Accent3 43_Working Capital Current" xfId="11741" xr:uid="{00000000-0005-0000-0000-000047200000}"/>
    <cellStyle name="40% - Accent3 44" xfId="6733" xr:uid="{00000000-0005-0000-0000-000048200000}"/>
    <cellStyle name="40% - Accent3 44 2" xfId="6734" xr:uid="{00000000-0005-0000-0000-000049200000}"/>
    <cellStyle name="40% - Accent3 44 2 2" xfId="6735" xr:uid="{00000000-0005-0000-0000-00004A200000}"/>
    <cellStyle name="40% - Accent3 44 2_Working Capital Current" xfId="11742" xr:uid="{00000000-0005-0000-0000-00004B200000}"/>
    <cellStyle name="40% - Accent3 44 3" xfId="6736" xr:uid="{00000000-0005-0000-0000-00004C200000}"/>
    <cellStyle name="40% - Accent3 44 4" xfId="6737" xr:uid="{00000000-0005-0000-0000-00004D200000}"/>
    <cellStyle name="40% - Accent3 44_Working Capital Current" xfId="11743" xr:uid="{00000000-0005-0000-0000-00004E200000}"/>
    <cellStyle name="40% - Accent3 45" xfId="6738" xr:uid="{00000000-0005-0000-0000-00004F200000}"/>
    <cellStyle name="40% - Accent3 45 2" xfId="6739" xr:uid="{00000000-0005-0000-0000-000050200000}"/>
    <cellStyle name="40% - Accent3 45 2 2" xfId="6740" xr:uid="{00000000-0005-0000-0000-000051200000}"/>
    <cellStyle name="40% - Accent3 45 2_Working Capital Current" xfId="11744" xr:uid="{00000000-0005-0000-0000-000052200000}"/>
    <cellStyle name="40% - Accent3 45 3" xfId="6741" xr:uid="{00000000-0005-0000-0000-000053200000}"/>
    <cellStyle name="40% - Accent3 45 4" xfId="6742" xr:uid="{00000000-0005-0000-0000-000054200000}"/>
    <cellStyle name="40% - Accent3 45_Working Capital Current" xfId="11745" xr:uid="{00000000-0005-0000-0000-000055200000}"/>
    <cellStyle name="40% - Accent3 46" xfId="6743" xr:uid="{00000000-0005-0000-0000-000056200000}"/>
    <cellStyle name="40% - Accent3 46 2" xfId="6744" xr:uid="{00000000-0005-0000-0000-000057200000}"/>
    <cellStyle name="40% - Accent3 46 2 2" xfId="6745" xr:uid="{00000000-0005-0000-0000-000058200000}"/>
    <cellStyle name="40% - Accent3 46 2_Working Capital Current" xfId="11746" xr:uid="{00000000-0005-0000-0000-000059200000}"/>
    <cellStyle name="40% - Accent3 46 3" xfId="6746" xr:uid="{00000000-0005-0000-0000-00005A200000}"/>
    <cellStyle name="40% - Accent3 46 4" xfId="6747" xr:uid="{00000000-0005-0000-0000-00005B200000}"/>
    <cellStyle name="40% - Accent3 46_Working Capital Current" xfId="11747" xr:uid="{00000000-0005-0000-0000-00005C200000}"/>
    <cellStyle name="40% - Accent3 47" xfId="6748" xr:uid="{00000000-0005-0000-0000-00005D200000}"/>
    <cellStyle name="40% - Accent3 47 2" xfId="6749" xr:uid="{00000000-0005-0000-0000-00005E200000}"/>
    <cellStyle name="40% - Accent3 47 2 2" xfId="6750" xr:uid="{00000000-0005-0000-0000-00005F200000}"/>
    <cellStyle name="40% - Accent3 47 2_Working Capital Current" xfId="11748" xr:uid="{00000000-0005-0000-0000-000060200000}"/>
    <cellStyle name="40% - Accent3 47 3" xfId="6751" xr:uid="{00000000-0005-0000-0000-000061200000}"/>
    <cellStyle name="40% - Accent3 47 4" xfId="6752" xr:uid="{00000000-0005-0000-0000-000062200000}"/>
    <cellStyle name="40% - Accent3 47_Working Capital Current" xfId="11749" xr:uid="{00000000-0005-0000-0000-000063200000}"/>
    <cellStyle name="40% - Accent3 48" xfId="6753" xr:uid="{00000000-0005-0000-0000-000064200000}"/>
    <cellStyle name="40% - Accent3 48 2" xfId="6754" xr:uid="{00000000-0005-0000-0000-000065200000}"/>
    <cellStyle name="40% - Accent3 48 2 2" xfId="6755" xr:uid="{00000000-0005-0000-0000-000066200000}"/>
    <cellStyle name="40% - Accent3 48 2_Working Capital Current" xfId="11750" xr:uid="{00000000-0005-0000-0000-000067200000}"/>
    <cellStyle name="40% - Accent3 48 3" xfId="6756" xr:uid="{00000000-0005-0000-0000-000068200000}"/>
    <cellStyle name="40% - Accent3 48 4" xfId="6757" xr:uid="{00000000-0005-0000-0000-000069200000}"/>
    <cellStyle name="40% - Accent3 48_Working Capital Current" xfId="11751" xr:uid="{00000000-0005-0000-0000-00006A200000}"/>
    <cellStyle name="40% - Accent3 49" xfId="6758" xr:uid="{00000000-0005-0000-0000-00006B200000}"/>
    <cellStyle name="40% - Accent3 49 2" xfId="6759" xr:uid="{00000000-0005-0000-0000-00006C200000}"/>
    <cellStyle name="40% - Accent3 49 2 2" xfId="6760" xr:uid="{00000000-0005-0000-0000-00006D200000}"/>
    <cellStyle name="40% - Accent3 49 2_Working Capital Current" xfId="11752" xr:uid="{00000000-0005-0000-0000-00006E200000}"/>
    <cellStyle name="40% - Accent3 49 3" xfId="6761" xr:uid="{00000000-0005-0000-0000-00006F200000}"/>
    <cellStyle name="40% - Accent3 49 4" xfId="6762" xr:uid="{00000000-0005-0000-0000-000070200000}"/>
    <cellStyle name="40% - Accent3 49_Working Capital Current" xfId="11753" xr:uid="{00000000-0005-0000-0000-000071200000}"/>
    <cellStyle name="40% - Accent3 5" xfId="6763" xr:uid="{00000000-0005-0000-0000-000072200000}"/>
    <cellStyle name="40% - Accent3 5 2" xfId="6764" xr:uid="{00000000-0005-0000-0000-000073200000}"/>
    <cellStyle name="40% - Accent3 5 2 2" xfId="6765" xr:uid="{00000000-0005-0000-0000-000074200000}"/>
    <cellStyle name="40% - Accent3 5 2 2 2" xfId="6766" xr:uid="{00000000-0005-0000-0000-000075200000}"/>
    <cellStyle name="40% - Accent3 5 2 2_Working Capital Current" xfId="11754" xr:uid="{00000000-0005-0000-0000-000076200000}"/>
    <cellStyle name="40% - Accent3 5 2 3" xfId="6767" xr:uid="{00000000-0005-0000-0000-000077200000}"/>
    <cellStyle name="40% - Accent3 5 2 4" xfId="6768" xr:uid="{00000000-0005-0000-0000-000078200000}"/>
    <cellStyle name="40% - Accent3 5 2_Working Capital Current" xfId="11755" xr:uid="{00000000-0005-0000-0000-000079200000}"/>
    <cellStyle name="40% - Accent3 5 3" xfId="6769" xr:uid="{00000000-0005-0000-0000-00007A200000}"/>
    <cellStyle name="40% - Accent3 5 3 2" xfId="6770" xr:uid="{00000000-0005-0000-0000-00007B200000}"/>
    <cellStyle name="40% - Accent3 5 3_Working Capital Current" xfId="11756" xr:uid="{00000000-0005-0000-0000-00007C200000}"/>
    <cellStyle name="40% - Accent3 5 4" xfId="6771" xr:uid="{00000000-0005-0000-0000-00007D200000}"/>
    <cellStyle name="40% - Accent3 5 5" xfId="6772" xr:uid="{00000000-0005-0000-0000-00007E200000}"/>
    <cellStyle name="40% - Accent3 5_Not_for_upload_before_M4_correc" xfId="11757" xr:uid="{00000000-0005-0000-0000-00007F200000}"/>
    <cellStyle name="40% - Accent3 50" xfId="6773" xr:uid="{00000000-0005-0000-0000-000080200000}"/>
    <cellStyle name="40% - Accent3 50 2" xfId="6774" xr:uid="{00000000-0005-0000-0000-000081200000}"/>
    <cellStyle name="40% - Accent3 50 2 2" xfId="6775" xr:uid="{00000000-0005-0000-0000-000082200000}"/>
    <cellStyle name="40% - Accent3 50 2_Working Capital Current" xfId="11758" xr:uid="{00000000-0005-0000-0000-000083200000}"/>
    <cellStyle name="40% - Accent3 50 3" xfId="6776" xr:uid="{00000000-0005-0000-0000-000084200000}"/>
    <cellStyle name="40% - Accent3 50 4" xfId="6777" xr:uid="{00000000-0005-0000-0000-000085200000}"/>
    <cellStyle name="40% - Accent3 50_Working Capital Current" xfId="11759" xr:uid="{00000000-0005-0000-0000-000086200000}"/>
    <cellStyle name="40% - Accent3 51" xfId="6778" xr:uid="{00000000-0005-0000-0000-000087200000}"/>
    <cellStyle name="40% - Accent3 51 2" xfId="6779" xr:uid="{00000000-0005-0000-0000-000088200000}"/>
    <cellStyle name="40% - Accent3 51 2 2" xfId="6780" xr:uid="{00000000-0005-0000-0000-000089200000}"/>
    <cellStyle name="40% - Accent3 51 2_Working Capital Current" xfId="11760" xr:uid="{00000000-0005-0000-0000-00008A200000}"/>
    <cellStyle name="40% - Accent3 51 3" xfId="6781" xr:uid="{00000000-0005-0000-0000-00008B200000}"/>
    <cellStyle name="40% - Accent3 51 4" xfId="6782" xr:uid="{00000000-0005-0000-0000-00008C200000}"/>
    <cellStyle name="40% - Accent3 51_Working Capital Current" xfId="11761" xr:uid="{00000000-0005-0000-0000-00008D200000}"/>
    <cellStyle name="40% - Accent3 52" xfId="6783" xr:uid="{00000000-0005-0000-0000-00008E200000}"/>
    <cellStyle name="40% - Accent3 52 2" xfId="6784" xr:uid="{00000000-0005-0000-0000-00008F200000}"/>
    <cellStyle name="40% - Accent3 52 2 2" xfId="6785" xr:uid="{00000000-0005-0000-0000-000090200000}"/>
    <cellStyle name="40% - Accent3 52 2_Working Capital Current" xfId="11762" xr:uid="{00000000-0005-0000-0000-000091200000}"/>
    <cellStyle name="40% - Accent3 52 3" xfId="6786" xr:uid="{00000000-0005-0000-0000-000092200000}"/>
    <cellStyle name="40% - Accent3 52 4" xfId="6787" xr:uid="{00000000-0005-0000-0000-000093200000}"/>
    <cellStyle name="40% - Accent3 52_Working Capital Current" xfId="11763" xr:uid="{00000000-0005-0000-0000-000094200000}"/>
    <cellStyle name="40% - Accent3 53" xfId="6788" xr:uid="{00000000-0005-0000-0000-000095200000}"/>
    <cellStyle name="40% - Accent3 53 2" xfId="6789" xr:uid="{00000000-0005-0000-0000-000096200000}"/>
    <cellStyle name="40% - Accent3 53 2 2" xfId="6790" xr:uid="{00000000-0005-0000-0000-000097200000}"/>
    <cellStyle name="40% - Accent3 53 2_Working Capital Current" xfId="11764" xr:uid="{00000000-0005-0000-0000-000098200000}"/>
    <cellStyle name="40% - Accent3 53 3" xfId="6791" xr:uid="{00000000-0005-0000-0000-000099200000}"/>
    <cellStyle name="40% - Accent3 53 4" xfId="6792" xr:uid="{00000000-0005-0000-0000-00009A200000}"/>
    <cellStyle name="40% - Accent3 53_Working Capital Current" xfId="11765" xr:uid="{00000000-0005-0000-0000-00009B200000}"/>
    <cellStyle name="40% - Accent3 54" xfId="6793" xr:uid="{00000000-0005-0000-0000-00009C200000}"/>
    <cellStyle name="40% - Accent3 54 2" xfId="6794" xr:uid="{00000000-0005-0000-0000-00009D200000}"/>
    <cellStyle name="40% - Accent3 54 2 2" xfId="6795" xr:uid="{00000000-0005-0000-0000-00009E200000}"/>
    <cellStyle name="40% - Accent3 54 2_Working Capital Current" xfId="11766" xr:uid="{00000000-0005-0000-0000-00009F200000}"/>
    <cellStyle name="40% - Accent3 54 3" xfId="6796" xr:uid="{00000000-0005-0000-0000-0000A0200000}"/>
    <cellStyle name="40% - Accent3 54 4" xfId="6797" xr:uid="{00000000-0005-0000-0000-0000A1200000}"/>
    <cellStyle name="40% - Accent3 54_Working Capital Current" xfId="11767" xr:uid="{00000000-0005-0000-0000-0000A2200000}"/>
    <cellStyle name="40% - Accent3 55" xfId="6798" xr:uid="{00000000-0005-0000-0000-0000A3200000}"/>
    <cellStyle name="40% - Accent3 55 2" xfId="6799" xr:uid="{00000000-0005-0000-0000-0000A4200000}"/>
    <cellStyle name="40% - Accent3 55 2 2" xfId="6800" xr:uid="{00000000-0005-0000-0000-0000A5200000}"/>
    <cellStyle name="40% - Accent3 55 2_Working Capital Current" xfId="11768" xr:uid="{00000000-0005-0000-0000-0000A6200000}"/>
    <cellStyle name="40% - Accent3 55 3" xfId="6801" xr:uid="{00000000-0005-0000-0000-0000A7200000}"/>
    <cellStyle name="40% - Accent3 55 4" xfId="6802" xr:uid="{00000000-0005-0000-0000-0000A8200000}"/>
    <cellStyle name="40% - Accent3 55_Working Capital Current" xfId="11769" xr:uid="{00000000-0005-0000-0000-0000A9200000}"/>
    <cellStyle name="40% - Accent3 56" xfId="6803" xr:uid="{00000000-0005-0000-0000-0000AA200000}"/>
    <cellStyle name="40% - Accent3 56 2" xfId="6804" xr:uid="{00000000-0005-0000-0000-0000AB200000}"/>
    <cellStyle name="40% - Accent3 56 2 2" xfId="6805" xr:uid="{00000000-0005-0000-0000-0000AC200000}"/>
    <cellStyle name="40% - Accent3 56 2_Working Capital Current" xfId="11770" xr:uid="{00000000-0005-0000-0000-0000AD200000}"/>
    <cellStyle name="40% - Accent3 56 3" xfId="6806" xr:uid="{00000000-0005-0000-0000-0000AE200000}"/>
    <cellStyle name="40% - Accent3 56 4" xfId="6807" xr:uid="{00000000-0005-0000-0000-0000AF200000}"/>
    <cellStyle name="40% - Accent3 56_Working Capital Current" xfId="11771" xr:uid="{00000000-0005-0000-0000-0000B0200000}"/>
    <cellStyle name="40% - Accent3 57" xfId="6808" xr:uid="{00000000-0005-0000-0000-0000B1200000}"/>
    <cellStyle name="40% - Accent3 57 2" xfId="6809" xr:uid="{00000000-0005-0000-0000-0000B2200000}"/>
    <cellStyle name="40% - Accent3 57 2 2" xfId="6810" xr:uid="{00000000-0005-0000-0000-0000B3200000}"/>
    <cellStyle name="40% - Accent3 57 2_Working Capital Current" xfId="11772" xr:uid="{00000000-0005-0000-0000-0000B4200000}"/>
    <cellStyle name="40% - Accent3 57 3" xfId="6811" xr:uid="{00000000-0005-0000-0000-0000B5200000}"/>
    <cellStyle name="40% - Accent3 57 4" xfId="6812" xr:uid="{00000000-0005-0000-0000-0000B6200000}"/>
    <cellStyle name="40% - Accent3 57_Working Capital Current" xfId="11773" xr:uid="{00000000-0005-0000-0000-0000B7200000}"/>
    <cellStyle name="40% - Accent3 58" xfId="6813" xr:uid="{00000000-0005-0000-0000-0000B8200000}"/>
    <cellStyle name="40% - Accent3 58 2" xfId="6814" xr:uid="{00000000-0005-0000-0000-0000B9200000}"/>
    <cellStyle name="40% - Accent3 58 2 2" xfId="6815" xr:uid="{00000000-0005-0000-0000-0000BA200000}"/>
    <cellStyle name="40% - Accent3 58 2_Working Capital Current" xfId="11774" xr:uid="{00000000-0005-0000-0000-0000BB200000}"/>
    <cellStyle name="40% - Accent3 58 3" xfId="6816" xr:uid="{00000000-0005-0000-0000-0000BC200000}"/>
    <cellStyle name="40% - Accent3 58 4" xfId="6817" xr:uid="{00000000-0005-0000-0000-0000BD200000}"/>
    <cellStyle name="40% - Accent3 58_Working Capital Current" xfId="11775" xr:uid="{00000000-0005-0000-0000-0000BE200000}"/>
    <cellStyle name="40% - Accent3 59" xfId="6818" xr:uid="{00000000-0005-0000-0000-0000BF200000}"/>
    <cellStyle name="40% - Accent3 59 2" xfId="6819" xr:uid="{00000000-0005-0000-0000-0000C0200000}"/>
    <cellStyle name="40% - Accent3 59 2 2" xfId="6820" xr:uid="{00000000-0005-0000-0000-0000C1200000}"/>
    <cellStyle name="40% - Accent3 59 2_Working Capital Current" xfId="11776" xr:uid="{00000000-0005-0000-0000-0000C2200000}"/>
    <cellStyle name="40% - Accent3 59 3" xfId="6821" xr:uid="{00000000-0005-0000-0000-0000C3200000}"/>
    <cellStyle name="40% - Accent3 59 4" xfId="6822" xr:uid="{00000000-0005-0000-0000-0000C4200000}"/>
    <cellStyle name="40% - Accent3 59_Working Capital Current" xfId="11777" xr:uid="{00000000-0005-0000-0000-0000C5200000}"/>
    <cellStyle name="40% - Accent3 6" xfId="6823" xr:uid="{00000000-0005-0000-0000-0000C6200000}"/>
    <cellStyle name="40% - Accent3 6 2" xfId="6824" xr:uid="{00000000-0005-0000-0000-0000C7200000}"/>
    <cellStyle name="40% - Accent3 6 2 2" xfId="6825" xr:uid="{00000000-0005-0000-0000-0000C8200000}"/>
    <cellStyle name="40% - Accent3 6 2 2 2" xfId="6826" xr:uid="{00000000-0005-0000-0000-0000C9200000}"/>
    <cellStyle name="40% - Accent3 6 2 2_Working Capital Current" xfId="11778" xr:uid="{00000000-0005-0000-0000-0000CA200000}"/>
    <cellStyle name="40% - Accent3 6 2 3" xfId="6827" xr:uid="{00000000-0005-0000-0000-0000CB200000}"/>
    <cellStyle name="40% - Accent3 6 2 4" xfId="6828" xr:uid="{00000000-0005-0000-0000-0000CC200000}"/>
    <cellStyle name="40% - Accent3 6 2_Working Capital Current" xfId="11779" xr:uid="{00000000-0005-0000-0000-0000CD200000}"/>
    <cellStyle name="40% - Accent3 6 3" xfId="6829" xr:uid="{00000000-0005-0000-0000-0000CE200000}"/>
    <cellStyle name="40% - Accent3 6 3 2" xfId="6830" xr:uid="{00000000-0005-0000-0000-0000CF200000}"/>
    <cellStyle name="40% - Accent3 6 3_Working Capital Current" xfId="11780" xr:uid="{00000000-0005-0000-0000-0000D0200000}"/>
    <cellStyle name="40% - Accent3 6 4" xfId="6831" xr:uid="{00000000-0005-0000-0000-0000D1200000}"/>
    <cellStyle name="40% - Accent3 6 5" xfId="6832" xr:uid="{00000000-0005-0000-0000-0000D2200000}"/>
    <cellStyle name="40% - Accent3 6_Not_for_upload_before_M4_correc" xfId="11781" xr:uid="{00000000-0005-0000-0000-0000D3200000}"/>
    <cellStyle name="40% - Accent3 60" xfId="6833" xr:uid="{00000000-0005-0000-0000-0000D4200000}"/>
    <cellStyle name="40% - Accent3 60 2" xfId="6834" xr:uid="{00000000-0005-0000-0000-0000D5200000}"/>
    <cellStyle name="40% - Accent3 60 2 2" xfId="6835" xr:uid="{00000000-0005-0000-0000-0000D6200000}"/>
    <cellStyle name="40% - Accent3 60 2_Working Capital Current" xfId="11782" xr:uid="{00000000-0005-0000-0000-0000D7200000}"/>
    <cellStyle name="40% - Accent3 60 3" xfId="6836" xr:uid="{00000000-0005-0000-0000-0000D8200000}"/>
    <cellStyle name="40% - Accent3 60 4" xfId="6837" xr:uid="{00000000-0005-0000-0000-0000D9200000}"/>
    <cellStyle name="40% - Accent3 60_Working Capital Current" xfId="11783" xr:uid="{00000000-0005-0000-0000-0000DA200000}"/>
    <cellStyle name="40% - Accent3 61" xfId="6838" xr:uid="{00000000-0005-0000-0000-0000DB200000}"/>
    <cellStyle name="40% - Accent3 61 2" xfId="6839" xr:uid="{00000000-0005-0000-0000-0000DC200000}"/>
    <cellStyle name="40% - Accent3 61 2 2" xfId="6840" xr:uid="{00000000-0005-0000-0000-0000DD200000}"/>
    <cellStyle name="40% - Accent3 61 2_Working Capital Current" xfId="11784" xr:uid="{00000000-0005-0000-0000-0000DE200000}"/>
    <cellStyle name="40% - Accent3 61 3" xfId="6841" xr:uid="{00000000-0005-0000-0000-0000DF200000}"/>
    <cellStyle name="40% - Accent3 61 4" xfId="6842" xr:uid="{00000000-0005-0000-0000-0000E0200000}"/>
    <cellStyle name="40% - Accent3 61_Working Capital Current" xfId="11785" xr:uid="{00000000-0005-0000-0000-0000E1200000}"/>
    <cellStyle name="40% - Accent3 62" xfId="6843" xr:uid="{00000000-0005-0000-0000-0000E2200000}"/>
    <cellStyle name="40% - Accent3 62 2" xfId="6844" xr:uid="{00000000-0005-0000-0000-0000E3200000}"/>
    <cellStyle name="40% - Accent3 62 2 2" xfId="6845" xr:uid="{00000000-0005-0000-0000-0000E4200000}"/>
    <cellStyle name="40% - Accent3 62 2_Working Capital Current" xfId="11786" xr:uid="{00000000-0005-0000-0000-0000E5200000}"/>
    <cellStyle name="40% - Accent3 62 3" xfId="6846" xr:uid="{00000000-0005-0000-0000-0000E6200000}"/>
    <cellStyle name="40% - Accent3 62 4" xfId="6847" xr:uid="{00000000-0005-0000-0000-0000E7200000}"/>
    <cellStyle name="40% - Accent3 62_Working Capital Current" xfId="11787" xr:uid="{00000000-0005-0000-0000-0000E8200000}"/>
    <cellStyle name="40% - Accent3 63" xfId="6848" xr:uid="{00000000-0005-0000-0000-0000E9200000}"/>
    <cellStyle name="40% - Accent3 63 2" xfId="6849" xr:uid="{00000000-0005-0000-0000-0000EA200000}"/>
    <cellStyle name="40% - Accent3 63 2 2" xfId="6850" xr:uid="{00000000-0005-0000-0000-0000EB200000}"/>
    <cellStyle name="40% - Accent3 63 2_Working Capital Current" xfId="11788" xr:uid="{00000000-0005-0000-0000-0000EC200000}"/>
    <cellStyle name="40% - Accent3 63 3" xfId="6851" xr:uid="{00000000-0005-0000-0000-0000ED200000}"/>
    <cellStyle name="40% - Accent3 63 4" xfId="6852" xr:uid="{00000000-0005-0000-0000-0000EE200000}"/>
    <cellStyle name="40% - Accent3 63_Working Capital Current" xfId="11789" xr:uid="{00000000-0005-0000-0000-0000EF200000}"/>
    <cellStyle name="40% - Accent3 64" xfId="6853" xr:uid="{00000000-0005-0000-0000-0000F0200000}"/>
    <cellStyle name="40% - Accent3 64 2" xfId="6854" xr:uid="{00000000-0005-0000-0000-0000F1200000}"/>
    <cellStyle name="40% - Accent3 64 2 2" xfId="6855" xr:uid="{00000000-0005-0000-0000-0000F2200000}"/>
    <cellStyle name="40% - Accent3 64 2_Working Capital Current" xfId="11790" xr:uid="{00000000-0005-0000-0000-0000F3200000}"/>
    <cellStyle name="40% - Accent3 64 3" xfId="6856" xr:uid="{00000000-0005-0000-0000-0000F4200000}"/>
    <cellStyle name="40% - Accent3 64 4" xfId="6857" xr:uid="{00000000-0005-0000-0000-0000F5200000}"/>
    <cellStyle name="40% - Accent3 64_Working Capital Current" xfId="11791" xr:uid="{00000000-0005-0000-0000-0000F6200000}"/>
    <cellStyle name="40% - Accent3 65" xfId="6858" xr:uid="{00000000-0005-0000-0000-0000F7200000}"/>
    <cellStyle name="40% - Accent3 65 2" xfId="6859" xr:uid="{00000000-0005-0000-0000-0000F8200000}"/>
    <cellStyle name="40% - Accent3 65 2 2" xfId="6860" xr:uid="{00000000-0005-0000-0000-0000F9200000}"/>
    <cellStyle name="40% - Accent3 65 2_Working Capital Current" xfId="11792" xr:uid="{00000000-0005-0000-0000-0000FA200000}"/>
    <cellStyle name="40% - Accent3 65 3" xfId="6861" xr:uid="{00000000-0005-0000-0000-0000FB200000}"/>
    <cellStyle name="40% - Accent3 65 4" xfId="6862" xr:uid="{00000000-0005-0000-0000-0000FC200000}"/>
    <cellStyle name="40% - Accent3 65_Working Capital Current" xfId="11793" xr:uid="{00000000-0005-0000-0000-0000FD200000}"/>
    <cellStyle name="40% - Accent3 66" xfId="6863" xr:uid="{00000000-0005-0000-0000-0000FE200000}"/>
    <cellStyle name="40% - Accent3 66 2" xfId="6864" xr:uid="{00000000-0005-0000-0000-0000FF200000}"/>
    <cellStyle name="40% - Accent3 66 2 2" xfId="6865" xr:uid="{00000000-0005-0000-0000-000000210000}"/>
    <cellStyle name="40% - Accent3 66 2_Working Capital Current" xfId="11794" xr:uid="{00000000-0005-0000-0000-000001210000}"/>
    <cellStyle name="40% - Accent3 66 3" xfId="6866" xr:uid="{00000000-0005-0000-0000-000002210000}"/>
    <cellStyle name="40% - Accent3 66 4" xfId="6867" xr:uid="{00000000-0005-0000-0000-000003210000}"/>
    <cellStyle name="40% - Accent3 66_Working Capital Current" xfId="11795" xr:uid="{00000000-0005-0000-0000-000004210000}"/>
    <cellStyle name="40% - Accent3 67" xfId="6868" xr:uid="{00000000-0005-0000-0000-000005210000}"/>
    <cellStyle name="40% - Accent3 67 2" xfId="6869" xr:uid="{00000000-0005-0000-0000-000006210000}"/>
    <cellStyle name="40% - Accent3 67 2 2" xfId="6870" xr:uid="{00000000-0005-0000-0000-000007210000}"/>
    <cellStyle name="40% - Accent3 67 2_Working Capital Current" xfId="11796" xr:uid="{00000000-0005-0000-0000-000008210000}"/>
    <cellStyle name="40% - Accent3 67 3" xfId="6871" xr:uid="{00000000-0005-0000-0000-000009210000}"/>
    <cellStyle name="40% - Accent3 67 4" xfId="6872" xr:uid="{00000000-0005-0000-0000-00000A210000}"/>
    <cellStyle name="40% - Accent3 67_Working Capital Current" xfId="11797" xr:uid="{00000000-0005-0000-0000-00000B210000}"/>
    <cellStyle name="40% - Accent3 68" xfId="6873" xr:uid="{00000000-0005-0000-0000-00000C210000}"/>
    <cellStyle name="40% - Accent3 68 2" xfId="6874" xr:uid="{00000000-0005-0000-0000-00000D210000}"/>
    <cellStyle name="40% - Accent3 68 2 2" xfId="6875" xr:uid="{00000000-0005-0000-0000-00000E210000}"/>
    <cellStyle name="40% - Accent3 68 2_Working Capital Current" xfId="11798" xr:uid="{00000000-0005-0000-0000-00000F210000}"/>
    <cellStyle name="40% - Accent3 68 3" xfId="6876" xr:uid="{00000000-0005-0000-0000-000010210000}"/>
    <cellStyle name="40% - Accent3 68 4" xfId="6877" xr:uid="{00000000-0005-0000-0000-000011210000}"/>
    <cellStyle name="40% - Accent3 68_Working Capital Current" xfId="11799" xr:uid="{00000000-0005-0000-0000-000012210000}"/>
    <cellStyle name="40% - Accent3 69" xfId="6878" xr:uid="{00000000-0005-0000-0000-000013210000}"/>
    <cellStyle name="40% - Accent3 69 2" xfId="6879" xr:uid="{00000000-0005-0000-0000-000014210000}"/>
    <cellStyle name="40% - Accent3 69 2 2" xfId="6880" xr:uid="{00000000-0005-0000-0000-000015210000}"/>
    <cellStyle name="40% - Accent3 69 2_Working Capital Current" xfId="11800" xr:uid="{00000000-0005-0000-0000-000016210000}"/>
    <cellStyle name="40% - Accent3 69 3" xfId="6881" xr:uid="{00000000-0005-0000-0000-000017210000}"/>
    <cellStyle name="40% - Accent3 69 4" xfId="6882" xr:uid="{00000000-0005-0000-0000-000018210000}"/>
    <cellStyle name="40% - Accent3 69_Working Capital Current" xfId="11801" xr:uid="{00000000-0005-0000-0000-000019210000}"/>
    <cellStyle name="40% - Accent3 7" xfId="6883" xr:uid="{00000000-0005-0000-0000-00001A210000}"/>
    <cellStyle name="40% - Accent3 7 2" xfId="6884" xr:uid="{00000000-0005-0000-0000-00001B210000}"/>
    <cellStyle name="40% - Accent3 7 2 2" xfId="6885" xr:uid="{00000000-0005-0000-0000-00001C210000}"/>
    <cellStyle name="40% - Accent3 7 2 2 2" xfId="6886" xr:uid="{00000000-0005-0000-0000-00001D210000}"/>
    <cellStyle name="40% - Accent3 7 2 2_Working Capital Current" xfId="11802" xr:uid="{00000000-0005-0000-0000-00001E210000}"/>
    <cellStyle name="40% - Accent3 7 2 3" xfId="6887" xr:uid="{00000000-0005-0000-0000-00001F210000}"/>
    <cellStyle name="40% - Accent3 7 2 4" xfId="6888" xr:uid="{00000000-0005-0000-0000-000020210000}"/>
    <cellStyle name="40% - Accent3 7 2_Working Capital Current" xfId="11803" xr:uid="{00000000-0005-0000-0000-000021210000}"/>
    <cellStyle name="40% - Accent3 7 3" xfId="6889" xr:uid="{00000000-0005-0000-0000-000022210000}"/>
    <cellStyle name="40% - Accent3 7 3 2" xfId="6890" xr:uid="{00000000-0005-0000-0000-000023210000}"/>
    <cellStyle name="40% - Accent3 7 3_Working Capital Current" xfId="11804" xr:uid="{00000000-0005-0000-0000-000024210000}"/>
    <cellStyle name="40% - Accent3 7 4" xfId="6891" xr:uid="{00000000-0005-0000-0000-000025210000}"/>
    <cellStyle name="40% - Accent3 7 5" xfId="6892" xr:uid="{00000000-0005-0000-0000-000026210000}"/>
    <cellStyle name="40% - Accent3 7_Not_for_upload_before_M4_correc" xfId="11805" xr:uid="{00000000-0005-0000-0000-000027210000}"/>
    <cellStyle name="40% - Accent3 70" xfId="6893" xr:uid="{00000000-0005-0000-0000-000028210000}"/>
    <cellStyle name="40% - Accent3 70 2" xfId="6894" xr:uid="{00000000-0005-0000-0000-000029210000}"/>
    <cellStyle name="40% - Accent3 70 2 2" xfId="6895" xr:uid="{00000000-0005-0000-0000-00002A210000}"/>
    <cellStyle name="40% - Accent3 70 2_Working Capital Current" xfId="11806" xr:uid="{00000000-0005-0000-0000-00002B210000}"/>
    <cellStyle name="40% - Accent3 70 3" xfId="6896" xr:uid="{00000000-0005-0000-0000-00002C210000}"/>
    <cellStyle name="40% - Accent3 70 4" xfId="6897" xr:uid="{00000000-0005-0000-0000-00002D210000}"/>
    <cellStyle name="40% - Accent3 70_Working Capital Current" xfId="11807" xr:uid="{00000000-0005-0000-0000-00002E210000}"/>
    <cellStyle name="40% - Accent3 71" xfId="6898" xr:uid="{00000000-0005-0000-0000-00002F210000}"/>
    <cellStyle name="40% - Accent3 71 2" xfId="6899" xr:uid="{00000000-0005-0000-0000-000030210000}"/>
    <cellStyle name="40% - Accent3 71 2 2" xfId="6900" xr:uid="{00000000-0005-0000-0000-000031210000}"/>
    <cellStyle name="40% - Accent3 71 2_Working Capital Current" xfId="11808" xr:uid="{00000000-0005-0000-0000-000032210000}"/>
    <cellStyle name="40% - Accent3 71 3" xfId="6901" xr:uid="{00000000-0005-0000-0000-000033210000}"/>
    <cellStyle name="40% - Accent3 71 4" xfId="6902" xr:uid="{00000000-0005-0000-0000-000034210000}"/>
    <cellStyle name="40% - Accent3 71_Working Capital Current" xfId="11809" xr:uid="{00000000-0005-0000-0000-000035210000}"/>
    <cellStyle name="40% - Accent3 72" xfId="6903" xr:uid="{00000000-0005-0000-0000-000036210000}"/>
    <cellStyle name="40% - Accent3 72 2" xfId="6904" xr:uid="{00000000-0005-0000-0000-000037210000}"/>
    <cellStyle name="40% - Accent3 72 2 2" xfId="6905" xr:uid="{00000000-0005-0000-0000-000038210000}"/>
    <cellStyle name="40% - Accent3 72 2_Working Capital Current" xfId="11810" xr:uid="{00000000-0005-0000-0000-000039210000}"/>
    <cellStyle name="40% - Accent3 72 3" xfId="6906" xr:uid="{00000000-0005-0000-0000-00003A210000}"/>
    <cellStyle name="40% - Accent3 72 4" xfId="6907" xr:uid="{00000000-0005-0000-0000-00003B210000}"/>
    <cellStyle name="40% - Accent3 72_Working Capital Current" xfId="11811" xr:uid="{00000000-0005-0000-0000-00003C210000}"/>
    <cellStyle name="40% - Accent3 73" xfId="6908" xr:uid="{00000000-0005-0000-0000-00003D210000}"/>
    <cellStyle name="40% - Accent3 73 2" xfId="6909" xr:uid="{00000000-0005-0000-0000-00003E210000}"/>
    <cellStyle name="40% - Accent3 73 2 2" xfId="6910" xr:uid="{00000000-0005-0000-0000-00003F210000}"/>
    <cellStyle name="40% - Accent3 73 2_Working Capital Current" xfId="11812" xr:uid="{00000000-0005-0000-0000-000040210000}"/>
    <cellStyle name="40% - Accent3 73 3" xfId="6911" xr:uid="{00000000-0005-0000-0000-000041210000}"/>
    <cellStyle name="40% - Accent3 73 4" xfId="6912" xr:uid="{00000000-0005-0000-0000-000042210000}"/>
    <cellStyle name="40% - Accent3 73_Working Capital Current" xfId="11813" xr:uid="{00000000-0005-0000-0000-000043210000}"/>
    <cellStyle name="40% - Accent3 74" xfId="6913" xr:uid="{00000000-0005-0000-0000-000044210000}"/>
    <cellStyle name="40% - Accent3 74 2" xfId="6914" xr:uid="{00000000-0005-0000-0000-000045210000}"/>
    <cellStyle name="40% - Accent3 74 2 2" xfId="6915" xr:uid="{00000000-0005-0000-0000-000046210000}"/>
    <cellStyle name="40% - Accent3 74 2_Working Capital Current" xfId="11814" xr:uid="{00000000-0005-0000-0000-000047210000}"/>
    <cellStyle name="40% - Accent3 74 3" xfId="6916" xr:uid="{00000000-0005-0000-0000-000048210000}"/>
    <cellStyle name="40% - Accent3 74 4" xfId="6917" xr:uid="{00000000-0005-0000-0000-000049210000}"/>
    <cellStyle name="40% - Accent3 74_Working Capital Current" xfId="11815" xr:uid="{00000000-0005-0000-0000-00004A210000}"/>
    <cellStyle name="40% - Accent3 75" xfId="6918" xr:uid="{00000000-0005-0000-0000-00004B210000}"/>
    <cellStyle name="40% - Accent3 75 2" xfId="6919" xr:uid="{00000000-0005-0000-0000-00004C210000}"/>
    <cellStyle name="40% - Accent3 75 2 2" xfId="6920" xr:uid="{00000000-0005-0000-0000-00004D210000}"/>
    <cellStyle name="40% - Accent3 75 2_Working Capital Current" xfId="11816" xr:uid="{00000000-0005-0000-0000-00004E210000}"/>
    <cellStyle name="40% - Accent3 75 3" xfId="6921" xr:uid="{00000000-0005-0000-0000-00004F210000}"/>
    <cellStyle name="40% - Accent3 75 4" xfId="6922" xr:uid="{00000000-0005-0000-0000-000050210000}"/>
    <cellStyle name="40% - Accent3 75_Working Capital Current" xfId="11817" xr:uid="{00000000-0005-0000-0000-000051210000}"/>
    <cellStyle name="40% - Accent3 76" xfId="6923" xr:uid="{00000000-0005-0000-0000-000052210000}"/>
    <cellStyle name="40% - Accent3 76 2" xfId="6924" xr:uid="{00000000-0005-0000-0000-000053210000}"/>
    <cellStyle name="40% - Accent3 76 2 2" xfId="6925" xr:uid="{00000000-0005-0000-0000-000054210000}"/>
    <cellStyle name="40% - Accent3 76 2_Working Capital Current" xfId="11818" xr:uid="{00000000-0005-0000-0000-000055210000}"/>
    <cellStyle name="40% - Accent3 76 3" xfId="6926" xr:uid="{00000000-0005-0000-0000-000056210000}"/>
    <cellStyle name="40% - Accent3 76 4" xfId="6927" xr:uid="{00000000-0005-0000-0000-000057210000}"/>
    <cellStyle name="40% - Accent3 76_Working Capital Current" xfId="11819" xr:uid="{00000000-0005-0000-0000-000058210000}"/>
    <cellStyle name="40% - Accent3 77" xfId="6928" xr:uid="{00000000-0005-0000-0000-000059210000}"/>
    <cellStyle name="40% - Accent3 77 2" xfId="6929" xr:uid="{00000000-0005-0000-0000-00005A210000}"/>
    <cellStyle name="40% - Accent3 77 2 2" xfId="6930" xr:uid="{00000000-0005-0000-0000-00005B210000}"/>
    <cellStyle name="40% - Accent3 77 2_Working Capital Current" xfId="11820" xr:uid="{00000000-0005-0000-0000-00005C210000}"/>
    <cellStyle name="40% - Accent3 77 3" xfId="6931" xr:uid="{00000000-0005-0000-0000-00005D210000}"/>
    <cellStyle name="40% - Accent3 77 4" xfId="6932" xr:uid="{00000000-0005-0000-0000-00005E210000}"/>
    <cellStyle name="40% - Accent3 77_Working Capital Current" xfId="11821" xr:uid="{00000000-0005-0000-0000-00005F210000}"/>
    <cellStyle name="40% - Accent3 78" xfId="6933" xr:uid="{00000000-0005-0000-0000-000060210000}"/>
    <cellStyle name="40% - Accent3 78 2" xfId="6934" xr:uid="{00000000-0005-0000-0000-000061210000}"/>
    <cellStyle name="40% - Accent3 78 2 2" xfId="6935" xr:uid="{00000000-0005-0000-0000-000062210000}"/>
    <cellStyle name="40% - Accent3 78 2_Working Capital Current" xfId="11822" xr:uid="{00000000-0005-0000-0000-000063210000}"/>
    <cellStyle name="40% - Accent3 78 3" xfId="6936" xr:uid="{00000000-0005-0000-0000-000064210000}"/>
    <cellStyle name="40% - Accent3 78 4" xfId="6937" xr:uid="{00000000-0005-0000-0000-000065210000}"/>
    <cellStyle name="40% - Accent3 78_Working Capital Current" xfId="11823" xr:uid="{00000000-0005-0000-0000-000066210000}"/>
    <cellStyle name="40% - Accent3 79" xfId="6938" xr:uid="{00000000-0005-0000-0000-000067210000}"/>
    <cellStyle name="40% - Accent3 79 2" xfId="6939" xr:uid="{00000000-0005-0000-0000-000068210000}"/>
    <cellStyle name="40% - Accent3 79 2 2" xfId="6940" xr:uid="{00000000-0005-0000-0000-000069210000}"/>
    <cellStyle name="40% - Accent3 79 2_Working Capital Current" xfId="11824" xr:uid="{00000000-0005-0000-0000-00006A210000}"/>
    <cellStyle name="40% - Accent3 79 3" xfId="6941" xr:uid="{00000000-0005-0000-0000-00006B210000}"/>
    <cellStyle name="40% - Accent3 79 4" xfId="6942" xr:uid="{00000000-0005-0000-0000-00006C210000}"/>
    <cellStyle name="40% - Accent3 79_Working Capital Current" xfId="11825" xr:uid="{00000000-0005-0000-0000-00006D210000}"/>
    <cellStyle name="40% - Accent3 8" xfId="6943" xr:uid="{00000000-0005-0000-0000-00006E210000}"/>
    <cellStyle name="40% - Accent3 8 2" xfId="6944" xr:uid="{00000000-0005-0000-0000-00006F210000}"/>
    <cellStyle name="40% - Accent3 8 2 2" xfId="6945" xr:uid="{00000000-0005-0000-0000-000070210000}"/>
    <cellStyle name="40% - Accent3 8 2 2 2" xfId="6946" xr:uid="{00000000-0005-0000-0000-000071210000}"/>
    <cellStyle name="40% - Accent3 8 2 2_Working Capital Current" xfId="11826" xr:uid="{00000000-0005-0000-0000-000072210000}"/>
    <cellStyle name="40% - Accent3 8 2 3" xfId="6947" xr:uid="{00000000-0005-0000-0000-000073210000}"/>
    <cellStyle name="40% - Accent3 8 2 4" xfId="6948" xr:uid="{00000000-0005-0000-0000-000074210000}"/>
    <cellStyle name="40% - Accent3 8 2_Working Capital Current" xfId="11827" xr:uid="{00000000-0005-0000-0000-000075210000}"/>
    <cellStyle name="40% - Accent3 8 3" xfId="6949" xr:uid="{00000000-0005-0000-0000-000076210000}"/>
    <cellStyle name="40% - Accent3 8 3 2" xfId="6950" xr:uid="{00000000-0005-0000-0000-000077210000}"/>
    <cellStyle name="40% - Accent3 8 3_Working Capital Current" xfId="11828" xr:uid="{00000000-0005-0000-0000-000078210000}"/>
    <cellStyle name="40% - Accent3 8 4" xfId="6951" xr:uid="{00000000-0005-0000-0000-000079210000}"/>
    <cellStyle name="40% - Accent3 8 5" xfId="6952" xr:uid="{00000000-0005-0000-0000-00007A210000}"/>
    <cellStyle name="40% - Accent3 8_Not_for_upload_before_M4_correc" xfId="11829" xr:uid="{00000000-0005-0000-0000-00007B210000}"/>
    <cellStyle name="40% - Accent3 80" xfId="6953" xr:uid="{00000000-0005-0000-0000-00007C210000}"/>
    <cellStyle name="40% - Accent3 80 2" xfId="6954" xr:uid="{00000000-0005-0000-0000-00007D210000}"/>
    <cellStyle name="40% - Accent3 80 2 2" xfId="6955" xr:uid="{00000000-0005-0000-0000-00007E210000}"/>
    <cellStyle name="40% - Accent3 80 2_Working Capital Current" xfId="11830" xr:uid="{00000000-0005-0000-0000-00007F210000}"/>
    <cellStyle name="40% - Accent3 80 3" xfId="6956" xr:uid="{00000000-0005-0000-0000-000080210000}"/>
    <cellStyle name="40% - Accent3 80 4" xfId="6957" xr:uid="{00000000-0005-0000-0000-000081210000}"/>
    <cellStyle name="40% - Accent3 80_Working Capital Current" xfId="11831" xr:uid="{00000000-0005-0000-0000-000082210000}"/>
    <cellStyle name="40% - Accent3 81" xfId="6958" xr:uid="{00000000-0005-0000-0000-000083210000}"/>
    <cellStyle name="40% - Accent3 81 2" xfId="6959" xr:uid="{00000000-0005-0000-0000-000084210000}"/>
    <cellStyle name="40% - Accent3 81 2 2" xfId="6960" xr:uid="{00000000-0005-0000-0000-000085210000}"/>
    <cellStyle name="40% - Accent3 81 2_Working Capital Current" xfId="11832" xr:uid="{00000000-0005-0000-0000-000086210000}"/>
    <cellStyle name="40% - Accent3 81 3" xfId="6961" xr:uid="{00000000-0005-0000-0000-000087210000}"/>
    <cellStyle name="40% - Accent3 81 4" xfId="6962" xr:uid="{00000000-0005-0000-0000-000088210000}"/>
    <cellStyle name="40% - Accent3 81_Working Capital Current" xfId="11833" xr:uid="{00000000-0005-0000-0000-000089210000}"/>
    <cellStyle name="40% - Accent3 82" xfId="6963" xr:uid="{00000000-0005-0000-0000-00008A210000}"/>
    <cellStyle name="40% - Accent3 82 2" xfId="6964" xr:uid="{00000000-0005-0000-0000-00008B210000}"/>
    <cellStyle name="40% - Accent3 82 2 2" xfId="6965" xr:uid="{00000000-0005-0000-0000-00008C210000}"/>
    <cellStyle name="40% - Accent3 82 2_Working Capital Current" xfId="11834" xr:uid="{00000000-0005-0000-0000-00008D210000}"/>
    <cellStyle name="40% - Accent3 82 3" xfId="6966" xr:uid="{00000000-0005-0000-0000-00008E210000}"/>
    <cellStyle name="40% - Accent3 82 4" xfId="6967" xr:uid="{00000000-0005-0000-0000-00008F210000}"/>
    <cellStyle name="40% - Accent3 82_Working Capital Current" xfId="11835" xr:uid="{00000000-0005-0000-0000-000090210000}"/>
    <cellStyle name="40% - Accent3 83" xfId="6968" xr:uid="{00000000-0005-0000-0000-000091210000}"/>
    <cellStyle name="40% - Accent3 83 2" xfId="6969" xr:uid="{00000000-0005-0000-0000-000092210000}"/>
    <cellStyle name="40% - Accent3 83 2 2" xfId="6970" xr:uid="{00000000-0005-0000-0000-000093210000}"/>
    <cellStyle name="40% - Accent3 83 2_Working Capital Current" xfId="11836" xr:uid="{00000000-0005-0000-0000-000094210000}"/>
    <cellStyle name="40% - Accent3 83 3" xfId="6971" xr:uid="{00000000-0005-0000-0000-000095210000}"/>
    <cellStyle name="40% - Accent3 83 4" xfId="6972" xr:uid="{00000000-0005-0000-0000-000096210000}"/>
    <cellStyle name="40% - Accent3 83_Working Capital Current" xfId="11837" xr:uid="{00000000-0005-0000-0000-000097210000}"/>
    <cellStyle name="40% - Accent3 84" xfId="6973" xr:uid="{00000000-0005-0000-0000-000098210000}"/>
    <cellStyle name="40% - Accent3 84 2" xfId="6974" xr:uid="{00000000-0005-0000-0000-000099210000}"/>
    <cellStyle name="40% - Accent3 84 2 2" xfId="6975" xr:uid="{00000000-0005-0000-0000-00009A210000}"/>
    <cellStyle name="40% - Accent3 84 2_Working Capital Current" xfId="11838" xr:uid="{00000000-0005-0000-0000-00009B210000}"/>
    <cellStyle name="40% - Accent3 84 3" xfId="6976" xr:uid="{00000000-0005-0000-0000-00009C210000}"/>
    <cellStyle name="40% - Accent3 84 4" xfId="6977" xr:uid="{00000000-0005-0000-0000-00009D210000}"/>
    <cellStyle name="40% - Accent3 84_Working Capital Current" xfId="11839" xr:uid="{00000000-0005-0000-0000-00009E210000}"/>
    <cellStyle name="40% - Accent3 85" xfId="6978" xr:uid="{00000000-0005-0000-0000-00009F210000}"/>
    <cellStyle name="40% - Accent3 85 2" xfId="6979" xr:uid="{00000000-0005-0000-0000-0000A0210000}"/>
    <cellStyle name="40% - Accent3 85 2 2" xfId="6980" xr:uid="{00000000-0005-0000-0000-0000A1210000}"/>
    <cellStyle name="40% - Accent3 85 2_Working Capital Current" xfId="11840" xr:uid="{00000000-0005-0000-0000-0000A2210000}"/>
    <cellStyle name="40% - Accent3 85 3" xfId="6981" xr:uid="{00000000-0005-0000-0000-0000A3210000}"/>
    <cellStyle name="40% - Accent3 85 4" xfId="6982" xr:uid="{00000000-0005-0000-0000-0000A4210000}"/>
    <cellStyle name="40% - Accent3 85_Working Capital Current" xfId="11841" xr:uid="{00000000-0005-0000-0000-0000A5210000}"/>
    <cellStyle name="40% - Accent3 86" xfId="6983" xr:uid="{00000000-0005-0000-0000-0000A6210000}"/>
    <cellStyle name="40% - Accent3 86 2" xfId="6984" xr:uid="{00000000-0005-0000-0000-0000A7210000}"/>
    <cellStyle name="40% - Accent3 86 2 2" xfId="6985" xr:uid="{00000000-0005-0000-0000-0000A8210000}"/>
    <cellStyle name="40% - Accent3 86 2_Working Capital Current" xfId="11842" xr:uid="{00000000-0005-0000-0000-0000A9210000}"/>
    <cellStyle name="40% - Accent3 86 3" xfId="6986" xr:uid="{00000000-0005-0000-0000-0000AA210000}"/>
    <cellStyle name="40% - Accent3 86 4" xfId="6987" xr:uid="{00000000-0005-0000-0000-0000AB210000}"/>
    <cellStyle name="40% - Accent3 86_Working Capital Current" xfId="11843" xr:uid="{00000000-0005-0000-0000-0000AC210000}"/>
    <cellStyle name="40% - Accent3 87" xfId="6988" xr:uid="{00000000-0005-0000-0000-0000AD210000}"/>
    <cellStyle name="40% - Accent3 87 2" xfId="6989" xr:uid="{00000000-0005-0000-0000-0000AE210000}"/>
    <cellStyle name="40% - Accent3 87 2 2" xfId="6990" xr:uid="{00000000-0005-0000-0000-0000AF210000}"/>
    <cellStyle name="40% - Accent3 87 2_Working Capital Current" xfId="11844" xr:uid="{00000000-0005-0000-0000-0000B0210000}"/>
    <cellStyle name="40% - Accent3 87 3" xfId="6991" xr:uid="{00000000-0005-0000-0000-0000B1210000}"/>
    <cellStyle name="40% - Accent3 87 4" xfId="6992" xr:uid="{00000000-0005-0000-0000-0000B2210000}"/>
    <cellStyle name="40% - Accent3 87_Working Capital Current" xfId="11845" xr:uid="{00000000-0005-0000-0000-0000B3210000}"/>
    <cellStyle name="40% - Accent3 88" xfId="6993" xr:uid="{00000000-0005-0000-0000-0000B4210000}"/>
    <cellStyle name="40% - Accent3 88 2" xfId="6994" xr:uid="{00000000-0005-0000-0000-0000B5210000}"/>
    <cellStyle name="40% - Accent3 88 2 2" xfId="6995" xr:uid="{00000000-0005-0000-0000-0000B6210000}"/>
    <cellStyle name="40% - Accent3 88 2_Working Capital Current" xfId="11846" xr:uid="{00000000-0005-0000-0000-0000B7210000}"/>
    <cellStyle name="40% - Accent3 88 3" xfId="6996" xr:uid="{00000000-0005-0000-0000-0000B8210000}"/>
    <cellStyle name="40% - Accent3 88 4" xfId="6997" xr:uid="{00000000-0005-0000-0000-0000B9210000}"/>
    <cellStyle name="40% - Accent3 88_Working Capital Current" xfId="11847" xr:uid="{00000000-0005-0000-0000-0000BA210000}"/>
    <cellStyle name="40% - Accent3 89" xfId="6998" xr:uid="{00000000-0005-0000-0000-0000BB210000}"/>
    <cellStyle name="40% - Accent3 89 2" xfId="6999" xr:uid="{00000000-0005-0000-0000-0000BC210000}"/>
    <cellStyle name="40% - Accent3 89 2 2" xfId="7000" xr:uid="{00000000-0005-0000-0000-0000BD210000}"/>
    <cellStyle name="40% - Accent3 89 2_Working Capital Current" xfId="11848" xr:uid="{00000000-0005-0000-0000-0000BE210000}"/>
    <cellStyle name="40% - Accent3 89 3" xfId="7001" xr:uid="{00000000-0005-0000-0000-0000BF210000}"/>
    <cellStyle name="40% - Accent3 89 4" xfId="7002" xr:uid="{00000000-0005-0000-0000-0000C0210000}"/>
    <cellStyle name="40% - Accent3 89_Working Capital Current" xfId="11849" xr:uid="{00000000-0005-0000-0000-0000C1210000}"/>
    <cellStyle name="40% - Accent3 9" xfId="7003" xr:uid="{00000000-0005-0000-0000-0000C2210000}"/>
    <cellStyle name="40% - Accent3 9 2" xfId="7004" xr:uid="{00000000-0005-0000-0000-0000C3210000}"/>
    <cellStyle name="40% - Accent3 9 2 2" xfId="7005" xr:uid="{00000000-0005-0000-0000-0000C4210000}"/>
    <cellStyle name="40% - Accent3 9 2 2 2" xfId="7006" xr:uid="{00000000-0005-0000-0000-0000C5210000}"/>
    <cellStyle name="40% - Accent3 9 2 2_Working Capital Current" xfId="11850" xr:uid="{00000000-0005-0000-0000-0000C6210000}"/>
    <cellStyle name="40% - Accent3 9 2 3" xfId="7007" xr:uid="{00000000-0005-0000-0000-0000C7210000}"/>
    <cellStyle name="40% - Accent3 9 2 4" xfId="7008" xr:uid="{00000000-0005-0000-0000-0000C8210000}"/>
    <cellStyle name="40% - Accent3 9 2_Working Capital Current" xfId="11851" xr:uid="{00000000-0005-0000-0000-0000C9210000}"/>
    <cellStyle name="40% - Accent3 9 3" xfId="7009" xr:uid="{00000000-0005-0000-0000-0000CA210000}"/>
    <cellStyle name="40% - Accent3 9 3 2" xfId="7010" xr:uid="{00000000-0005-0000-0000-0000CB210000}"/>
    <cellStyle name="40% - Accent3 9 3_Working Capital Current" xfId="11852" xr:uid="{00000000-0005-0000-0000-0000CC210000}"/>
    <cellStyle name="40% - Accent3 9 4" xfId="7011" xr:uid="{00000000-0005-0000-0000-0000CD210000}"/>
    <cellStyle name="40% - Accent3 9 5" xfId="7012" xr:uid="{00000000-0005-0000-0000-0000CE210000}"/>
    <cellStyle name="40% - Accent3 9_Not_for_upload_before_M4_correc" xfId="11853" xr:uid="{00000000-0005-0000-0000-0000CF210000}"/>
    <cellStyle name="40% - Accent3 90" xfId="7013" xr:uid="{00000000-0005-0000-0000-0000D0210000}"/>
    <cellStyle name="40% - Accent3 90 2" xfId="7014" xr:uid="{00000000-0005-0000-0000-0000D1210000}"/>
    <cellStyle name="40% - Accent3 90 2 2" xfId="7015" xr:uid="{00000000-0005-0000-0000-0000D2210000}"/>
    <cellStyle name="40% - Accent3 90 2_Working Capital Current" xfId="11854" xr:uid="{00000000-0005-0000-0000-0000D3210000}"/>
    <cellStyle name="40% - Accent3 90 3" xfId="7016" xr:uid="{00000000-0005-0000-0000-0000D4210000}"/>
    <cellStyle name="40% - Accent3 90 4" xfId="7017" xr:uid="{00000000-0005-0000-0000-0000D5210000}"/>
    <cellStyle name="40% - Accent3 90_Working Capital Current" xfId="11855" xr:uid="{00000000-0005-0000-0000-0000D6210000}"/>
    <cellStyle name="40% - Accent3 91" xfId="7018" xr:uid="{00000000-0005-0000-0000-0000D7210000}"/>
    <cellStyle name="40% - Accent3 91 2" xfId="7019" xr:uid="{00000000-0005-0000-0000-0000D8210000}"/>
    <cellStyle name="40% - Accent3 91 2 2" xfId="7020" xr:uid="{00000000-0005-0000-0000-0000D9210000}"/>
    <cellStyle name="40% - Accent3 91 2_Working Capital Current" xfId="11856" xr:uid="{00000000-0005-0000-0000-0000DA210000}"/>
    <cellStyle name="40% - Accent3 91 3" xfId="7021" xr:uid="{00000000-0005-0000-0000-0000DB210000}"/>
    <cellStyle name="40% - Accent3 91 4" xfId="7022" xr:uid="{00000000-0005-0000-0000-0000DC210000}"/>
    <cellStyle name="40% - Accent3 91_Working Capital Current" xfId="11857" xr:uid="{00000000-0005-0000-0000-0000DD210000}"/>
    <cellStyle name="40% - Accent3 92" xfId="7023" xr:uid="{00000000-0005-0000-0000-0000DE210000}"/>
    <cellStyle name="40% - Accent3 92 2" xfId="7024" xr:uid="{00000000-0005-0000-0000-0000DF210000}"/>
    <cellStyle name="40% - Accent3 92 2 2" xfId="7025" xr:uid="{00000000-0005-0000-0000-0000E0210000}"/>
    <cellStyle name="40% - Accent3 92 2_Working Capital Current" xfId="11858" xr:uid="{00000000-0005-0000-0000-0000E1210000}"/>
    <cellStyle name="40% - Accent3 92 3" xfId="7026" xr:uid="{00000000-0005-0000-0000-0000E2210000}"/>
    <cellStyle name="40% - Accent3 92 4" xfId="7027" xr:uid="{00000000-0005-0000-0000-0000E3210000}"/>
    <cellStyle name="40% - Accent3 92_Working Capital Current" xfId="11859" xr:uid="{00000000-0005-0000-0000-0000E4210000}"/>
    <cellStyle name="40% - Accent3 93" xfId="7028" xr:uid="{00000000-0005-0000-0000-0000E5210000}"/>
    <cellStyle name="40% - Accent3 93 2" xfId="7029" xr:uid="{00000000-0005-0000-0000-0000E6210000}"/>
    <cellStyle name="40% - Accent3 93 2 2" xfId="7030" xr:uid="{00000000-0005-0000-0000-0000E7210000}"/>
    <cellStyle name="40% - Accent3 93 2_Working Capital Current" xfId="11860" xr:uid="{00000000-0005-0000-0000-0000E8210000}"/>
    <cellStyle name="40% - Accent3 93 3" xfId="7031" xr:uid="{00000000-0005-0000-0000-0000E9210000}"/>
    <cellStyle name="40% - Accent3 93 4" xfId="7032" xr:uid="{00000000-0005-0000-0000-0000EA210000}"/>
    <cellStyle name="40% - Accent3 93_Working Capital Current" xfId="11861" xr:uid="{00000000-0005-0000-0000-0000EB210000}"/>
    <cellStyle name="40% - Accent3 94" xfId="7033" xr:uid="{00000000-0005-0000-0000-0000EC210000}"/>
    <cellStyle name="40% - Accent3 94 2" xfId="7034" xr:uid="{00000000-0005-0000-0000-0000ED210000}"/>
    <cellStyle name="40% - Accent3 94 2 2" xfId="7035" xr:uid="{00000000-0005-0000-0000-0000EE210000}"/>
    <cellStyle name="40% - Accent3 94 2_Working Capital Current" xfId="11862" xr:uid="{00000000-0005-0000-0000-0000EF210000}"/>
    <cellStyle name="40% - Accent3 94 3" xfId="7036" xr:uid="{00000000-0005-0000-0000-0000F0210000}"/>
    <cellStyle name="40% - Accent3 94 4" xfId="7037" xr:uid="{00000000-0005-0000-0000-0000F1210000}"/>
    <cellStyle name="40% - Accent3 94_Working Capital Current" xfId="11863" xr:uid="{00000000-0005-0000-0000-0000F2210000}"/>
    <cellStyle name="40% - Accent3 95" xfId="7038" xr:uid="{00000000-0005-0000-0000-0000F3210000}"/>
    <cellStyle name="40% - Accent3 95 2" xfId="7039" xr:uid="{00000000-0005-0000-0000-0000F4210000}"/>
    <cellStyle name="40% - Accent3 95 2 2" xfId="7040" xr:uid="{00000000-0005-0000-0000-0000F5210000}"/>
    <cellStyle name="40% - Accent3 95 2_Working Capital Current" xfId="11864" xr:uid="{00000000-0005-0000-0000-0000F6210000}"/>
    <cellStyle name="40% - Accent3 95 3" xfId="7041" xr:uid="{00000000-0005-0000-0000-0000F7210000}"/>
    <cellStyle name="40% - Accent3 95 4" xfId="7042" xr:uid="{00000000-0005-0000-0000-0000F8210000}"/>
    <cellStyle name="40% - Accent3 95_Working Capital Current" xfId="11865" xr:uid="{00000000-0005-0000-0000-0000F9210000}"/>
    <cellStyle name="40% - Accent3 96" xfId="7043" xr:uid="{00000000-0005-0000-0000-0000FA210000}"/>
    <cellStyle name="40% - Accent3 96 2" xfId="7044" xr:uid="{00000000-0005-0000-0000-0000FB210000}"/>
    <cellStyle name="40% - Accent3 96 2 2" xfId="7045" xr:uid="{00000000-0005-0000-0000-0000FC210000}"/>
    <cellStyle name="40% - Accent3 96 2_Working Capital Current" xfId="11866" xr:uid="{00000000-0005-0000-0000-0000FD210000}"/>
    <cellStyle name="40% - Accent3 96 3" xfId="7046" xr:uid="{00000000-0005-0000-0000-0000FE210000}"/>
    <cellStyle name="40% - Accent3 96 4" xfId="7047" xr:uid="{00000000-0005-0000-0000-0000FF210000}"/>
    <cellStyle name="40% - Accent3 96_Working Capital Current" xfId="11867" xr:uid="{00000000-0005-0000-0000-000000220000}"/>
    <cellStyle name="40% - Accent3 97" xfId="7048" xr:uid="{00000000-0005-0000-0000-000001220000}"/>
    <cellStyle name="40% - Accent3 97 2" xfId="7049" xr:uid="{00000000-0005-0000-0000-000002220000}"/>
    <cellStyle name="40% - Accent3 97 2 2" xfId="7050" xr:uid="{00000000-0005-0000-0000-000003220000}"/>
    <cellStyle name="40% - Accent3 97 2_Working Capital Current" xfId="11868" xr:uid="{00000000-0005-0000-0000-000004220000}"/>
    <cellStyle name="40% - Accent3 97 3" xfId="7051" xr:uid="{00000000-0005-0000-0000-000005220000}"/>
    <cellStyle name="40% - Accent3 97 4" xfId="7052" xr:uid="{00000000-0005-0000-0000-000006220000}"/>
    <cellStyle name="40% - Accent3 97_Working Capital Current" xfId="11869" xr:uid="{00000000-0005-0000-0000-000007220000}"/>
    <cellStyle name="40% - Accent3 98" xfId="7053" xr:uid="{00000000-0005-0000-0000-000008220000}"/>
    <cellStyle name="40% - Accent3 98 2" xfId="7054" xr:uid="{00000000-0005-0000-0000-000009220000}"/>
    <cellStyle name="40% - Accent3 98 2 2" xfId="7055" xr:uid="{00000000-0005-0000-0000-00000A220000}"/>
    <cellStyle name="40% - Accent3 98 2_Working Capital Current" xfId="11870" xr:uid="{00000000-0005-0000-0000-00000B220000}"/>
    <cellStyle name="40% - Accent3 98 3" xfId="7056" xr:uid="{00000000-0005-0000-0000-00000C220000}"/>
    <cellStyle name="40% - Accent3 98 4" xfId="7057" xr:uid="{00000000-0005-0000-0000-00000D220000}"/>
    <cellStyle name="40% - Accent3 98_Working Capital Current" xfId="11871" xr:uid="{00000000-0005-0000-0000-00000E220000}"/>
    <cellStyle name="40% - Accent3 99" xfId="7058" xr:uid="{00000000-0005-0000-0000-00000F220000}"/>
    <cellStyle name="40% - Accent3 99 2" xfId="7059" xr:uid="{00000000-0005-0000-0000-000010220000}"/>
    <cellStyle name="40% - Accent3 99 2 2" xfId="7060" xr:uid="{00000000-0005-0000-0000-000011220000}"/>
    <cellStyle name="40% - Accent3 99 2_Working Capital Current" xfId="11872" xr:uid="{00000000-0005-0000-0000-000012220000}"/>
    <cellStyle name="40% - Accent3 99 3" xfId="7061" xr:uid="{00000000-0005-0000-0000-000013220000}"/>
    <cellStyle name="40% - Accent3 99 4" xfId="7062" xr:uid="{00000000-0005-0000-0000-000014220000}"/>
    <cellStyle name="40% - Accent3 99_Working Capital Current" xfId="11873" xr:uid="{00000000-0005-0000-0000-000015220000}"/>
    <cellStyle name="40% - Accent4" xfId="31" builtinId="43" customBuiltin="1"/>
    <cellStyle name="40% - Accent4 10" xfId="7063" xr:uid="{00000000-0005-0000-0000-000016220000}"/>
    <cellStyle name="40% - Accent4 10 2" xfId="7064" xr:uid="{00000000-0005-0000-0000-000017220000}"/>
    <cellStyle name="40% - Accent4 10 2 2" xfId="7065" xr:uid="{00000000-0005-0000-0000-000018220000}"/>
    <cellStyle name="40% - Accent4 10 2 2 2" xfId="7066" xr:uid="{00000000-0005-0000-0000-000019220000}"/>
    <cellStyle name="40% - Accent4 10 2 2_Working Capital Current" xfId="11874" xr:uid="{00000000-0005-0000-0000-00001A220000}"/>
    <cellStyle name="40% - Accent4 10 2 3" xfId="7067" xr:uid="{00000000-0005-0000-0000-00001B220000}"/>
    <cellStyle name="40% - Accent4 10 2 4" xfId="7068" xr:uid="{00000000-0005-0000-0000-00001C220000}"/>
    <cellStyle name="40% - Accent4 10 2_Working Capital Current" xfId="11875" xr:uid="{00000000-0005-0000-0000-00001D220000}"/>
    <cellStyle name="40% - Accent4 10 3" xfId="7069" xr:uid="{00000000-0005-0000-0000-00001E220000}"/>
    <cellStyle name="40% - Accent4 10 3 2" xfId="7070" xr:uid="{00000000-0005-0000-0000-00001F220000}"/>
    <cellStyle name="40% - Accent4 10 3_Working Capital Current" xfId="11876" xr:uid="{00000000-0005-0000-0000-000020220000}"/>
    <cellStyle name="40% - Accent4 10 4" xfId="7071" xr:uid="{00000000-0005-0000-0000-000021220000}"/>
    <cellStyle name="40% - Accent4 10 5" xfId="7072" xr:uid="{00000000-0005-0000-0000-000022220000}"/>
    <cellStyle name="40% - Accent4 10_Not_for_upload_before_M4_correc" xfId="11877" xr:uid="{00000000-0005-0000-0000-000023220000}"/>
    <cellStyle name="40% - Accent4 100" xfId="7073" xr:uid="{00000000-0005-0000-0000-000024220000}"/>
    <cellStyle name="40% - Accent4 100 2" xfId="7074" xr:uid="{00000000-0005-0000-0000-000025220000}"/>
    <cellStyle name="40% - Accent4 100 2 2" xfId="7075" xr:uid="{00000000-0005-0000-0000-000026220000}"/>
    <cellStyle name="40% - Accent4 100 2_Working Capital Current" xfId="11878" xr:uid="{00000000-0005-0000-0000-000027220000}"/>
    <cellStyle name="40% - Accent4 100 3" xfId="7076" xr:uid="{00000000-0005-0000-0000-000028220000}"/>
    <cellStyle name="40% - Accent4 100 4" xfId="7077" xr:uid="{00000000-0005-0000-0000-000029220000}"/>
    <cellStyle name="40% - Accent4 100_Working Capital Current" xfId="11879" xr:uid="{00000000-0005-0000-0000-00002A220000}"/>
    <cellStyle name="40% - Accent4 101" xfId="7078" xr:uid="{00000000-0005-0000-0000-00002B220000}"/>
    <cellStyle name="40% - Accent4 101 2" xfId="7079" xr:uid="{00000000-0005-0000-0000-00002C220000}"/>
    <cellStyle name="40% - Accent4 101 3" xfId="7080" xr:uid="{00000000-0005-0000-0000-00002D220000}"/>
    <cellStyle name="40% - Accent4 101_Working Capital Current" xfId="11880" xr:uid="{00000000-0005-0000-0000-00002E220000}"/>
    <cellStyle name="40% - Accent4 102" xfId="7081" xr:uid="{00000000-0005-0000-0000-00002F220000}"/>
    <cellStyle name="40% - Accent4 102 2" xfId="7082" xr:uid="{00000000-0005-0000-0000-000030220000}"/>
    <cellStyle name="40% - Accent4 102 3" xfId="7083" xr:uid="{00000000-0005-0000-0000-000031220000}"/>
    <cellStyle name="40% - Accent4 102_Working Capital Current" xfId="11881" xr:uid="{00000000-0005-0000-0000-000032220000}"/>
    <cellStyle name="40% - Accent4 103" xfId="7084" xr:uid="{00000000-0005-0000-0000-000033220000}"/>
    <cellStyle name="40% - Accent4 104" xfId="7085" xr:uid="{00000000-0005-0000-0000-000034220000}"/>
    <cellStyle name="40% - Accent4 105" xfId="11882" xr:uid="{00000000-0005-0000-0000-000035220000}"/>
    <cellStyle name="40% - Accent4 11" xfId="7086" xr:uid="{00000000-0005-0000-0000-000036220000}"/>
    <cellStyle name="40% - Accent4 11 2" xfId="7087" xr:uid="{00000000-0005-0000-0000-000037220000}"/>
    <cellStyle name="40% - Accent4 11 2 2" xfId="7088" xr:uid="{00000000-0005-0000-0000-000038220000}"/>
    <cellStyle name="40% - Accent4 11 2 2 2" xfId="7089" xr:uid="{00000000-0005-0000-0000-000039220000}"/>
    <cellStyle name="40% - Accent4 11 2 2_Working Capital Current" xfId="11883" xr:uid="{00000000-0005-0000-0000-00003A220000}"/>
    <cellStyle name="40% - Accent4 11 2 3" xfId="7090" xr:uid="{00000000-0005-0000-0000-00003B220000}"/>
    <cellStyle name="40% - Accent4 11 2 4" xfId="7091" xr:uid="{00000000-0005-0000-0000-00003C220000}"/>
    <cellStyle name="40% - Accent4 11 2_Working Capital Current" xfId="11884" xr:uid="{00000000-0005-0000-0000-00003D220000}"/>
    <cellStyle name="40% - Accent4 11 3" xfId="7092" xr:uid="{00000000-0005-0000-0000-00003E220000}"/>
    <cellStyle name="40% - Accent4 11 3 2" xfId="7093" xr:uid="{00000000-0005-0000-0000-00003F220000}"/>
    <cellStyle name="40% - Accent4 11 3_Working Capital Current" xfId="11885" xr:uid="{00000000-0005-0000-0000-000040220000}"/>
    <cellStyle name="40% - Accent4 11 4" xfId="7094" xr:uid="{00000000-0005-0000-0000-000041220000}"/>
    <cellStyle name="40% - Accent4 11 5" xfId="7095" xr:uid="{00000000-0005-0000-0000-000042220000}"/>
    <cellStyle name="40% - Accent4 11_Not_for_upload_before_M4_correc" xfId="11886" xr:uid="{00000000-0005-0000-0000-000043220000}"/>
    <cellStyle name="40% - Accent4 12" xfId="7096" xr:uid="{00000000-0005-0000-0000-000044220000}"/>
    <cellStyle name="40% - Accent4 12 2" xfId="7097" xr:uid="{00000000-0005-0000-0000-000045220000}"/>
    <cellStyle name="40% - Accent4 12 2 2" xfId="7098" xr:uid="{00000000-0005-0000-0000-000046220000}"/>
    <cellStyle name="40% - Accent4 12 2 2 2" xfId="7099" xr:uid="{00000000-0005-0000-0000-000047220000}"/>
    <cellStyle name="40% - Accent4 12 2 2_Working Capital Current" xfId="11887" xr:uid="{00000000-0005-0000-0000-000048220000}"/>
    <cellStyle name="40% - Accent4 12 2 3" xfId="7100" xr:uid="{00000000-0005-0000-0000-000049220000}"/>
    <cellStyle name="40% - Accent4 12 2 4" xfId="7101" xr:uid="{00000000-0005-0000-0000-00004A220000}"/>
    <cellStyle name="40% - Accent4 12 2_Working Capital Current" xfId="11888" xr:uid="{00000000-0005-0000-0000-00004B220000}"/>
    <cellStyle name="40% - Accent4 12 3" xfId="7102" xr:uid="{00000000-0005-0000-0000-00004C220000}"/>
    <cellStyle name="40% - Accent4 12 3 2" xfId="7103" xr:uid="{00000000-0005-0000-0000-00004D220000}"/>
    <cellStyle name="40% - Accent4 12 3_Working Capital Current" xfId="11889" xr:uid="{00000000-0005-0000-0000-00004E220000}"/>
    <cellStyle name="40% - Accent4 12 4" xfId="7104" xr:uid="{00000000-0005-0000-0000-00004F220000}"/>
    <cellStyle name="40% - Accent4 12 5" xfId="7105" xr:uid="{00000000-0005-0000-0000-000050220000}"/>
    <cellStyle name="40% - Accent4 12_Not_for_upload_before_M4_correc" xfId="11890" xr:uid="{00000000-0005-0000-0000-000051220000}"/>
    <cellStyle name="40% - Accent4 13" xfId="7106" xr:uid="{00000000-0005-0000-0000-000052220000}"/>
    <cellStyle name="40% - Accent4 13 2" xfId="7107" xr:uid="{00000000-0005-0000-0000-000053220000}"/>
    <cellStyle name="40% - Accent4 13 2 2" xfId="7108" xr:uid="{00000000-0005-0000-0000-000054220000}"/>
    <cellStyle name="40% - Accent4 13 2 2 2" xfId="7109" xr:uid="{00000000-0005-0000-0000-000055220000}"/>
    <cellStyle name="40% - Accent4 13 2 2_Working Capital Current" xfId="11891" xr:uid="{00000000-0005-0000-0000-000056220000}"/>
    <cellStyle name="40% - Accent4 13 2 3" xfId="7110" xr:uid="{00000000-0005-0000-0000-000057220000}"/>
    <cellStyle name="40% - Accent4 13 2 4" xfId="7111" xr:uid="{00000000-0005-0000-0000-000058220000}"/>
    <cellStyle name="40% - Accent4 13 2_Working Capital Current" xfId="11892" xr:uid="{00000000-0005-0000-0000-000059220000}"/>
    <cellStyle name="40% - Accent4 13 3" xfId="7112" xr:uid="{00000000-0005-0000-0000-00005A220000}"/>
    <cellStyle name="40% - Accent4 13 3 2" xfId="7113" xr:uid="{00000000-0005-0000-0000-00005B220000}"/>
    <cellStyle name="40% - Accent4 13 3_Working Capital Current" xfId="11893" xr:uid="{00000000-0005-0000-0000-00005C220000}"/>
    <cellStyle name="40% - Accent4 13 4" xfId="7114" xr:uid="{00000000-0005-0000-0000-00005D220000}"/>
    <cellStyle name="40% - Accent4 13 5" xfId="7115" xr:uid="{00000000-0005-0000-0000-00005E220000}"/>
    <cellStyle name="40% - Accent4 13_Not_for_upload_before_M4_correc" xfId="11894" xr:uid="{00000000-0005-0000-0000-00005F220000}"/>
    <cellStyle name="40% - Accent4 14" xfId="7116" xr:uid="{00000000-0005-0000-0000-000060220000}"/>
    <cellStyle name="40% - Accent4 14 2" xfId="7117" xr:uid="{00000000-0005-0000-0000-000061220000}"/>
    <cellStyle name="40% - Accent4 14 2 2" xfId="7118" xr:uid="{00000000-0005-0000-0000-000062220000}"/>
    <cellStyle name="40% - Accent4 14 2 2 2" xfId="7119" xr:uid="{00000000-0005-0000-0000-000063220000}"/>
    <cellStyle name="40% - Accent4 14 2 2_Working Capital Current" xfId="11895" xr:uid="{00000000-0005-0000-0000-000064220000}"/>
    <cellStyle name="40% - Accent4 14 2 3" xfId="7120" xr:uid="{00000000-0005-0000-0000-000065220000}"/>
    <cellStyle name="40% - Accent4 14 2 4" xfId="7121" xr:uid="{00000000-0005-0000-0000-000066220000}"/>
    <cellStyle name="40% - Accent4 14 2_Working Capital Current" xfId="11896" xr:uid="{00000000-0005-0000-0000-000067220000}"/>
    <cellStyle name="40% - Accent4 14 3" xfId="7122" xr:uid="{00000000-0005-0000-0000-000068220000}"/>
    <cellStyle name="40% - Accent4 14 3 2" xfId="7123" xr:uid="{00000000-0005-0000-0000-000069220000}"/>
    <cellStyle name="40% - Accent4 14 3_Working Capital Current" xfId="11897" xr:uid="{00000000-0005-0000-0000-00006A220000}"/>
    <cellStyle name="40% - Accent4 14 4" xfId="7124" xr:uid="{00000000-0005-0000-0000-00006B220000}"/>
    <cellStyle name="40% - Accent4 14 5" xfId="7125" xr:uid="{00000000-0005-0000-0000-00006C220000}"/>
    <cellStyle name="40% - Accent4 14_Not_for_upload_before_M4_correc" xfId="11898" xr:uid="{00000000-0005-0000-0000-00006D220000}"/>
    <cellStyle name="40% - Accent4 15" xfId="7126" xr:uid="{00000000-0005-0000-0000-00006E220000}"/>
    <cellStyle name="40% - Accent4 15 2" xfId="7127" xr:uid="{00000000-0005-0000-0000-00006F220000}"/>
    <cellStyle name="40% - Accent4 15 2 2" xfId="7128" xr:uid="{00000000-0005-0000-0000-000070220000}"/>
    <cellStyle name="40% - Accent4 15 2 2 2" xfId="7129" xr:uid="{00000000-0005-0000-0000-000071220000}"/>
    <cellStyle name="40% - Accent4 15 2 2_Working Capital Current" xfId="11899" xr:uid="{00000000-0005-0000-0000-000072220000}"/>
    <cellStyle name="40% - Accent4 15 2 3" xfId="7130" xr:uid="{00000000-0005-0000-0000-000073220000}"/>
    <cellStyle name="40% - Accent4 15 2 4" xfId="7131" xr:uid="{00000000-0005-0000-0000-000074220000}"/>
    <cellStyle name="40% - Accent4 15 2_Working Capital Current" xfId="11900" xr:uid="{00000000-0005-0000-0000-000075220000}"/>
    <cellStyle name="40% - Accent4 15 3" xfId="7132" xr:uid="{00000000-0005-0000-0000-000076220000}"/>
    <cellStyle name="40% - Accent4 15 3 2" xfId="7133" xr:uid="{00000000-0005-0000-0000-000077220000}"/>
    <cellStyle name="40% - Accent4 15 3_Working Capital Current" xfId="11901" xr:uid="{00000000-0005-0000-0000-000078220000}"/>
    <cellStyle name="40% - Accent4 15 4" xfId="7134" xr:uid="{00000000-0005-0000-0000-000079220000}"/>
    <cellStyle name="40% - Accent4 15 5" xfId="7135" xr:uid="{00000000-0005-0000-0000-00007A220000}"/>
    <cellStyle name="40% - Accent4 15_Not_for_upload_before_M4_correc" xfId="11902" xr:uid="{00000000-0005-0000-0000-00007B220000}"/>
    <cellStyle name="40% - Accent4 16" xfId="7136" xr:uid="{00000000-0005-0000-0000-00007C220000}"/>
    <cellStyle name="40% - Accent4 16 2" xfId="7137" xr:uid="{00000000-0005-0000-0000-00007D220000}"/>
    <cellStyle name="40% - Accent4 16 2 2" xfId="7138" xr:uid="{00000000-0005-0000-0000-00007E220000}"/>
    <cellStyle name="40% - Accent4 16 2 2 2" xfId="7139" xr:uid="{00000000-0005-0000-0000-00007F220000}"/>
    <cellStyle name="40% - Accent4 16 2 2_Working Capital Current" xfId="11903" xr:uid="{00000000-0005-0000-0000-000080220000}"/>
    <cellStyle name="40% - Accent4 16 2 3" xfId="7140" xr:uid="{00000000-0005-0000-0000-000081220000}"/>
    <cellStyle name="40% - Accent4 16 2 4" xfId="7141" xr:uid="{00000000-0005-0000-0000-000082220000}"/>
    <cellStyle name="40% - Accent4 16 2_Working Capital Current" xfId="11904" xr:uid="{00000000-0005-0000-0000-000083220000}"/>
    <cellStyle name="40% - Accent4 16 3" xfId="7142" xr:uid="{00000000-0005-0000-0000-000084220000}"/>
    <cellStyle name="40% - Accent4 16 3 2" xfId="7143" xr:uid="{00000000-0005-0000-0000-000085220000}"/>
    <cellStyle name="40% - Accent4 16 3_Working Capital Current" xfId="11905" xr:uid="{00000000-0005-0000-0000-000086220000}"/>
    <cellStyle name="40% - Accent4 16 4" xfId="7144" xr:uid="{00000000-0005-0000-0000-000087220000}"/>
    <cellStyle name="40% - Accent4 16 5" xfId="7145" xr:uid="{00000000-0005-0000-0000-000088220000}"/>
    <cellStyle name="40% - Accent4 16_Not_for_upload_before_M4_correc" xfId="11906" xr:uid="{00000000-0005-0000-0000-000089220000}"/>
    <cellStyle name="40% - Accent4 17" xfId="7146" xr:uid="{00000000-0005-0000-0000-00008A220000}"/>
    <cellStyle name="40% - Accent4 17 2" xfId="7147" xr:uid="{00000000-0005-0000-0000-00008B220000}"/>
    <cellStyle name="40% - Accent4 17 2 2" xfId="7148" xr:uid="{00000000-0005-0000-0000-00008C220000}"/>
    <cellStyle name="40% - Accent4 17 2 2 2" xfId="7149" xr:uid="{00000000-0005-0000-0000-00008D220000}"/>
    <cellStyle name="40% - Accent4 17 2 2_Working Capital Current" xfId="11907" xr:uid="{00000000-0005-0000-0000-00008E220000}"/>
    <cellStyle name="40% - Accent4 17 2 3" xfId="7150" xr:uid="{00000000-0005-0000-0000-00008F220000}"/>
    <cellStyle name="40% - Accent4 17 2 4" xfId="7151" xr:uid="{00000000-0005-0000-0000-000090220000}"/>
    <cellStyle name="40% - Accent4 17 2_Working Capital Current" xfId="11908" xr:uid="{00000000-0005-0000-0000-000091220000}"/>
    <cellStyle name="40% - Accent4 17 3" xfId="7152" xr:uid="{00000000-0005-0000-0000-000092220000}"/>
    <cellStyle name="40% - Accent4 17 3 2" xfId="7153" xr:uid="{00000000-0005-0000-0000-000093220000}"/>
    <cellStyle name="40% - Accent4 17 3_Working Capital Current" xfId="11909" xr:uid="{00000000-0005-0000-0000-000094220000}"/>
    <cellStyle name="40% - Accent4 17 4" xfId="7154" xr:uid="{00000000-0005-0000-0000-000095220000}"/>
    <cellStyle name="40% - Accent4 17 5" xfId="7155" xr:uid="{00000000-0005-0000-0000-000096220000}"/>
    <cellStyle name="40% - Accent4 17_Not_for_upload_before_M4_correc" xfId="11910" xr:uid="{00000000-0005-0000-0000-000097220000}"/>
    <cellStyle name="40% - Accent4 18" xfId="7156" xr:uid="{00000000-0005-0000-0000-000098220000}"/>
    <cellStyle name="40% - Accent4 18 2" xfId="7157" xr:uid="{00000000-0005-0000-0000-000099220000}"/>
    <cellStyle name="40% - Accent4 18 2 2" xfId="7158" xr:uid="{00000000-0005-0000-0000-00009A220000}"/>
    <cellStyle name="40% - Accent4 18 2 2 2" xfId="7159" xr:uid="{00000000-0005-0000-0000-00009B220000}"/>
    <cellStyle name="40% - Accent4 18 2 2_Working Capital Current" xfId="11911" xr:uid="{00000000-0005-0000-0000-00009C220000}"/>
    <cellStyle name="40% - Accent4 18 2 3" xfId="7160" xr:uid="{00000000-0005-0000-0000-00009D220000}"/>
    <cellStyle name="40% - Accent4 18 2 4" xfId="7161" xr:uid="{00000000-0005-0000-0000-00009E220000}"/>
    <cellStyle name="40% - Accent4 18 2_Working Capital Current" xfId="11912" xr:uid="{00000000-0005-0000-0000-00009F220000}"/>
    <cellStyle name="40% - Accent4 18 3" xfId="7162" xr:uid="{00000000-0005-0000-0000-0000A0220000}"/>
    <cellStyle name="40% - Accent4 18 3 2" xfId="7163" xr:uid="{00000000-0005-0000-0000-0000A1220000}"/>
    <cellStyle name="40% - Accent4 18 3_Working Capital Current" xfId="11913" xr:uid="{00000000-0005-0000-0000-0000A2220000}"/>
    <cellStyle name="40% - Accent4 18 4" xfId="7164" xr:uid="{00000000-0005-0000-0000-0000A3220000}"/>
    <cellStyle name="40% - Accent4 18 5" xfId="7165" xr:uid="{00000000-0005-0000-0000-0000A4220000}"/>
    <cellStyle name="40% - Accent4 18_Not_for_upload_before_M4_correc" xfId="11914" xr:uid="{00000000-0005-0000-0000-0000A5220000}"/>
    <cellStyle name="40% - Accent4 19" xfId="7166" xr:uid="{00000000-0005-0000-0000-0000A6220000}"/>
    <cellStyle name="40% - Accent4 19 2" xfId="7167" xr:uid="{00000000-0005-0000-0000-0000A7220000}"/>
    <cellStyle name="40% - Accent4 19 2 2" xfId="7168" xr:uid="{00000000-0005-0000-0000-0000A8220000}"/>
    <cellStyle name="40% - Accent4 19 2 2 2" xfId="7169" xr:uid="{00000000-0005-0000-0000-0000A9220000}"/>
    <cellStyle name="40% - Accent4 19 2 2_Working Capital Current" xfId="11915" xr:uid="{00000000-0005-0000-0000-0000AA220000}"/>
    <cellStyle name="40% - Accent4 19 2 3" xfId="7170" xr:uid="{00000000-0005-0000-0000-0000AB220000}"/>
    <cellStyle name="40% - Accent4 19 2 4" xfId="7171" xr:uid="{00000000-0005-0000-0000-0000AC220000}"/>
    <cellStyle name="40% - Accent4 19 2_Working Capital Current" xfId="11916" xr:uid="{00000000-0005-0000-0000-0000AD220000}"/>
    <cellStyle name="40% - Accent4 19 3" xfId="7172" xr:uid="{00000000-0005-0000-0000-0000AE220000}"/>
    <cellStyle name="40% - Accent4 19 3 2" xfId="7173" xr:uid="{00000000-0005-0000-0000-0000AF220000}"/>
    <cellStyle name="40% - Accent4 19 3_Working Capital Current" xfId="11917" xr:uid="{00000000-0005-0000-0000-0000B0220000}"/>
    <cellStyle name="40% - Accent4 19 4" xfId="7174" xr:uid="{00000000-0005-0000-0000-0000B1220000}"/>
    <cellStyle name="40% - Accent4 19 5" xfId="7175" xr:uid="{00000000-0005-0000-0000-0000B2220000}"/>
    <cellStyle name="40% - Accent4 19_Not_for_upload_before_M4_correc" xfId="11918" xr:uid="{00000000-0005-0000-0000-0000B3220000}"/>
    <cellStyle name="40% - Accent4 2" xfId="89" xr:uid="{00000000-0005-0000-0000-00003C000000}"/>
    <cellStyle name="40% - Accent4 2 10" xfId="7176" xr:uid="{00000000-0005-0000-0000-0000B4220000}"/>
    <cellStyle name="40% - Accent4 2 2" xfId="90" xr:uid="{00000000-0005-0000-0000-00003D000000}"/>
    <cellStyle name="40% - Accent4 2 2 2" xfId="7178" xr:uid="{00000000-0005-0000-0000-0000B6220000}"/>
    <cellStyle name="40% - Accent4 2 2 2 2" xfId="7179" xr:uid="{00000000-0005-0000-0000-0000B7220000}"/>
    <cellStyle name="40% - Accent4 2 2 2 2 2" xfId="7180" xr:uid="{00000000-0005-0000-0000-0000B8220000}"/>
    <cellStyle name="40% - Accent4 2 2 2 2_Working Capital Current" xfId="11919" xr:uid="{00000000-0005-0000-0000-0000B9220000}"/>
    <cellStyle name="40% - Accent4 2 2 2 3" xfId="7181" xr:uid="{00000000-0005-0000-0000-0000BA220000}"/>
    <cellStyle name="40% - Accent4 2 2 2 4" xfId="7182" xr:uid="{00000000-0005-0000-0000-0000BB220000}"/>
    <cellStyle name="40% - Accent4 2 2 2_Working Capital Current" xfId="11920" xr:uid="{00000000-0005-0000-0000-0000BC220000}"/>
    <cellStyle name="40% - Accent4 2 2 3" xfId="7183" xr:uid="{00000000-0005-0000-0000-0000BD220000}"/>
    <cellStyle name="40% - Accent4 2 2 3 2" xfId="7184" xr:uid="{00000000-0005-0000-0000-0000BE220000}"/>
    <cellStyle name="40% - Accent4 2 2 3_Working Capital Current" xfId="11921" xr:uid="{00000000-0005-0000-0000-0000BF220000}"/>
    <cellStyle name="40% - Accent4 2 2 4" xfId="7185" xr:uid="{00000000-0005-0000-0000-0000C0220000}"/>
    <cellStyle name="40% - Accent4 2 2 5" xfId="7186" xr:uid="{00000000-0005-0000-0000-0000C1220000}"/>
    <cellStyle name="40% - Accent4 2 2 6" xfId="7177" xr:uid="{00000000-0005-0000-0000-0000B5220000}"/>
    <cellStyle name="40% - Accent4 2 2_Not_for_upload_before_M4_correc" xfId="11922" xr:uid="{00000000-0005-0000-0000-0000C2220000}"/>
    <cellStyle name="40% - Accent4 2 3" xfId="7187" xr:uid="{00000000-0005-0000-0000-0000C3220000}"/>
    <cellStyle name="40% - Accent4 2 3 2" xfId="7188" xr:uid="{00000000-0005-0000-0000-0000C4220000}"/>
    <cellStyle name="40% - Accent4 2 3 2 2" xfId="7189" xr:uid="{00000000-0005-0000-0000-0000C5220000}"/>
    <cellStyle name="40% - Accent4 2 3 2 2 2" xfId="7190" xr:uid="{00000000-0005-0000-0000-0000C6220000}"/>
    <cellStyle name="40% - Accent4 2 3 2 2_Working Capital Current" xfId="11923" xr:uid="{00000000-0005-0000-0000-0000C7220000}"/>
    <cellStyle name="40% - Accent4 2 3 2 3" xfId="7191" xr:uid="{00000000-0005-0000-0000-0000C8220000}"/>
    <cellStyle name="40% - Accent4 2 3 2 4" xfId="7192" xr:uid="{00000000-0005-0000-0000-0000C9220000}"/>
    <cellStyle name="40% - Accent4 2 3 2_Working Capital Current" xfId="11924" xr:uid="{00000000-0005-0000-0000-0000CA220000}"/>
    <cellStyle name="40% - Accent4 2 3 3" xfId="7193" xr:uid="{00000000-0005-0000-0000-0000CB220000}"/>
    <cellStyle name="40% - Accent4 2 3 3 2" xfId="7194" xr:uid="{00000000-0005-0000-0000-0000CC220000}"/>
    <cellStyle name="40% - Accent4 2 3 3_Working Capital Current" xfId="11925" xr:uid="{00000000-0005-0000-0000-0000CD220000}"/>
    <cellStyle name="40% - Accent4 2 3 4" xfId="7195" xr:uid="{00000000-0005-0000-0000-0000CE220000}"/>
    <cellStyle name="40% - Accent4 2 3 5" xfId="7196" xr:uid="{00000000-0005-0000-0000-0000CF220000}"/>
    <cellStyle name="40% - Accent4 2 3_Not_for_upload_before_M4_correc" xfId="11926" xr:uid="{00000000-0005-0000-0000-0000D0220000}"/>
    <cellStyle name="40% - Accent4 2 4" xfId="7197" xr:uid="{00000000-0005-0000-0000-0000D1220000}"/>
    <cellStyle name="40% - Accent4 2 4 2" xfId="7198" xr:uid="{00000000-0005-0000-0000-0000D2220000}"/>
    <cellStyle name="40% - Accent4 2 4 2 2" xfId="7199" xr:uid="{00000000-0005-0000-0000-0000D3220000}"/>
    <cellStyle name="40% - Accent4 2 4 2 2 2" xfId="7200" xr:uid="{00000000-0005-0000-0000-0000D4220000}"/>
    <cellStyle name="40% - Accent4 2 4 2 2_Working Capital Current" xfId="11927" xr:uid="{00000000-0005-0000-0000-0000D5220000}"/>
    <cellStyle name="40% - Accent4 2 4 2 3" xfId="7201" xr:uid="{00000000-0005-0000-0000-0000D6220000}"/>
    <cellStyle name="40% - Accent4 2 4 2 4" xfId="7202" xr:uid="{00000000-0005-0000-0000-0000D7220000}"/>
    <cellStyle name="40% - Accent4 2 4 2_Working Capital Current" xfId="11928" xr:uid="{00000000-0005-0000-0000-0000D8220000}"/>
    <cellStyle name="40% - Accent4 2 4 3" xfId="7203" xr:uid="{00000000-0005-0000-0000-0000D9220000}"/>
    <cellStyle name="40% - Accent4 2 4 3 2" xfId="7204" xr:uid="{00000000-0005-0000-0000-0000DA220000}"/>
    <cellStyle name="40% - Accent4 2 4 3_Working Capital Current" xfId="11929" xr:uid="{00000000-0005-0000-0000-0000DB220000}"/>
    <cellStyle name="40% - Accent4 2 4 4" xfId="7205" xr:uid="{00000000-0005-0000-0000-0000DC220000}"/>
    <cellStyle name="40% - Accent4 2 4 5" xfId="7206" xr:uid="{00000000-0005-0000-0000-0000DD220000}"/>
    <cellStyle name="40% - Accent4 2 4_Not_for_upload_before_M4_correc" xfId="11930" xr:uid="{00000000-0005-0000-0000-0000DE220000}"/>
    <cellStyle name="40% - Accent4 2 5" xfId="7207" xr:uid="{00000000-0005-0000-0000-0000DF220000}"/>
    <cellStyle name="40% - Accent4 2 5 2" xfId="7208" xr:uid="{00000000-0005-0000-0000-0000E0220000}"/>
    <cellStyle name="40% - Accent4 2 5 2 2" xfId="7209" xr:uid="{00000000-0005-0000-0000-0000E1220000}"/>
    <cellStyle name="40% - Accent4 2 5 2_Working Capital Current" xfId="11931" xr:uid="{00000000-0005-0000-0000-0000E2220000}"/>
    <cellStyle name="40% - Accent4 2 5 3" xfId="7210" xr:uid="{00000000-0005-0000-0000-0000E3220000}"/>
    <cellStyle name="40% - Accent4 2 5_Working Capital Current" xfId="11932" xr:uid="{00000000-0005-0000-0000-0000E4220000}"/>
    <cellStyle name="40% - Accent4 2 6" xfId="7211" xr:uid="{00000000-0005-0000-0000-0000E5220000}"/>
    <cellStyle name="40% - Accent4 2 6 2" xfId="7212" xr:uid="{00000000-0005-0000-0000-0000E6220000}"/>
    <cellStyle name="40% - Accent4 2 6_Working Capital Current" xfId="11933" xr:uid="{00000000-0005-0000-0000-0000E7220000}"/>
    <cellStyle name="40% - Accent4 2 7" xfId="7213" xr:uid="{00000000-0005-0000-0000-0000E8220000}"/>
    <cellStyle name="40% - Accent4 2 7 2" xfId="7214" xr:uid="{00000000-0005-0000-0000-0000E9220000}"/>
    <cellStyle name="40% - Accent4 2 7_Working Capital Current" xfId="11934" xr:uid="{00000000-0005-0000-0000-0000EA220000}"/>
    <cellStyle name="40% - Accent4 2 8" xfId="7215" xr:uid="{00000000-0005-0000-0000-0000EB220000}"/>
    <cellStyle name="40% - Accent4 2 9" xfId="7216" xr:uid="{00000000-0005-0000-0000-0000EC220000}"/>
    <cellStyle name="40% - Accent4 2_Not_for_upload_before_M4_correc" xfId="11935" xr:uid="{00000000-0005-0000-0000-0000ED220000}"/>
    <cellStyle name="40% - Accent4 20" xfId="7217" xr:uid="{00000000-0005-0000-0000-0000EE220000}"/>
    <cellStyle name="40% - Accent4 20 2" xfId="7218" xr:uid="{00000000-0005-0000-0000-0000EF220000}"/>
    <cellStyle name="40% - Accent4 20 2 2" xfId="7219" xr:uid="{00000000-0005-0000-0000-0000F0220000}"/>
    <cellStyle name="40% - Accent4 20 2 2 2" xfId="7220" xr:uid="{00000000-0005-0000-0000-0000F1220000}"/>
    <cellStyle name="40% - Accent4 20 2 2_Working Capital Current" xfId="11936" xr:uid="{00000000-0005-0000-0000-0000F2220000}"/>
    <cellStyle name="40% - Accent4 20 2 3" xfId="7221" xr:uid="{00000000-0005-0000-0000-0000F3220000}"/>
    <cellStyle name="40% - Accent4 20 2 4" xfId="7222" xr:uid="{00000000-0005-0000-0000-0000F4220000}"/>
    <cellStyle name="40% - Accent4 20 2_Working Capital Current" xfId="11937" xr:uid="{00000000-0005-0000-0000-0000F5220000}"/>
    <cellStyle name="40% - Accent4 20 3" xfId="7223" xr:uid="{00000000-0005-0000-0000-0000F6220000}"/>
    <cellStyle name="40% - Accent4 20 3 2" xfId="7224" xr:uid="{00000000-0005-0000-0000-0000F7220000}"/>
    <cellStyle name="40% - Accent4 20 3_Working Capital Current" xfId="11938" xr:uid="{00000000-0005-0000-0000-0000F8220000}"/>
    <cellStyle name="40% - Accent4 20 4" xfId="7225" xr:uid="{00000000-0005-0000-0000-0000F9220000}"/>
    <cellStyle name="40% - Accent4 20 5" xfId="7226" xr:uid="{00000000-0005-0000-0000-0000FA220000}"/>
    <cellStyle name="40% - Accent4 20_Not_for_upload_before_M4_correc" xfId="11939" xr:uid="{00000000-0005-0000-0000-0000FB220000}"/>
    <cellStyle name="40% - Accent4 21" xfId="7227" xr:uid="{00000000-0005-0000-0000-0000FC220000}"/>
    <cellStyle name="40% - Accent4 21 2" xfId="7228" xr:uid="{00000000-0005-0000-0000-0000FD220000}"/>
    <cellStyle name="40% - Accent4 21 2 2" xfId="7229" xr:uid="{00000000-0005-0000-0000-0000FE220000}"/>
    <cellStyle name="40% - Accent4 21 2 2 2" xfId="7230" xr:uid="{00000000-0005-0000-0000-0000FF220000}"/>
    <cellStyle name="40% - Accent4 21 2 2_Working Capital Current" xfId="11940" xr:uid="{00000000-0005-0000-0000-000000230000}"/>
    <cellStyle name="40% - Accent4 21 2 3" xfId="7231" xr:uid="{00000000-0005-0000-0000-000001230000}"/>
    <cellStyle name="40% - Accent4 21 2 4" xfId="7232" xr:uid="{00000000-0005-0000-0000-000002230000}"/>
    <cellStyle name="40% - Accent4 21 2_Working Capital Current" xfId="11941" xr:uid="{00000000-0005-0000-0000-000003230000}"/>
    <cellStyle name="40% - Accent4 21 3" xfId="7233" xr:uid="{00000000-0005-0000-0000-000004230000}"/>
    <cellStyle name="40% - Accent4 21 3 2" xfId="7234" xr:uid="{00000000-0005-0000-0000-000005230000}"/>
    <cellStyle name="40% - Accent4 21 3_Working Capital Current" xfId="11942" xr:uid="{00000000-0005-0000-0000-000006230000}"/>
    <cellStyle name="40% - Accent4 21 4" xfId="7235" xr:uid="{00000000-0005-0000-0000-000007230000}"/>
    <cellStyle name="40% - Accent4 21 5" xfId="7236" xr:uid="{00000000-0005-0000-0000-000008230000}"/>
    <cellStyle name="40% - Accent4 21_Not_for_upload_before_M4_correc" xfId="11943" xr:uid="{00000000-0005-0000-0000-000009230000}"/>
    <cellStyle name="40% - Accent4 22" xfId="7237" xr:uid="{00000000-0005-0000-0000-00000A230000}"/>
    <cellStyle name="40% - Accent4 22 2" xfId="7238" xr:uid="{00000000-0005-0000-0000-00000B230000}"/>
    <cellStyle name="40% - Accent4 22 2 2" xfId="7239" xr:uid="{00000000-0005-0000-0000-00000C230000}"/>
    <cellStyle name="40% - Accent4 22 2 2 2" xfId="7240" xr:uid="{00000000-0005-0000-0000-00000D230000}"/>
    <cellStyle name="40% - Accent4 22 2 2_Working Capital Current" xfId="11944" xr:uid="{00000000-0005-0000-0000-00000E230000}"/>
    <cellStyle name="40% - Accent4 22 2 3" xfId="7241" xr:uid="{00000000-0005-0000-0000-00000F230000}"/>
    <cellStyle name="40% - Accent4 22 2 4" xfId="7242" xr:uid="{00000000-0005-0000-0000-000010230000}"/>
    <cellStyle name="40% - Accent4 22 2_Working Capital Current" xfId="11945" xr:uid="{00000000-0005-0000-0000-000011230000}"/>
    <cellStyle name="40% - Accent4 22 3" xfId="7243" xr:uid="{00000000-0005-0000-0000-000012230000}"/>
    <cellStyle name="40% - Accent4 22 3 2" xfId="7244" xr:uid="{00000000-0005-0000-0000-000013230000}"/>
    <cellStyle name="40% - Accent4 22 3_Working Capital Current" xfId="11946" xr:uid="{00000000-0005-0000-0000-000014230000}"/>
    <cellStyle name="40% - Accent4 22 4" xfId="7245" xr:uid="{00000000-0005-0000-0000-000015230000}"/>
    <cellStyle name="40% - Accent4 22 5" xfId="7246" xr:uid="{00000000-0005-0000-0000-000016230000}"/>
    <cellStyle name="40% - Accent4 22_Not_for_upload_before_M4_correc" xfId="11947" xr:uid="{00000000-0005-0000-0000-000017230000}"/>
    <cellStyle name="40% - Accent4 23" xfId="7247" xr:uid="{00000000-0005-0000-0000-000018230000}"/>
    <cellStyle name="40% - Accent4 23 2" xfId="7248" xr:uid="{00000000-0005-0000-0000-000019230000}"/>
    <cellStyle name="40% - Accent4 23 2 2" xfId="7249" xr:uid="{00000000-0005-0000-0000-00001A230000}"/>
    <cellStyle name="40% - Accent4 23 2 2 2" xfId="7250" xr:uid="{00000000-0005-0000-0000-00001B230000}"/>
    <cellStyle name="40% - Accent4 23 2 2_Working Capital Current" xfId="11948" xr:uid="{00000000-0005-0000-0000-00001C230000}"/>
    <cellStyle name="40% - Accent4 23 2 3" xfId="7251" xr:uid="{00000000-0005-0000-0000-00001D230000}"/>
    <cellStyle name="40% - Accent4 23 2 4" xfId="7252" xr:uid="{00000000-0005-0000-0000-00001E230000}"/>
    <cellStyle name="40% - Accent4 23 2_Working Capital Current" xfId="11949" xr:uid="{00000000-0005-0000-0000-00001F230000}"/>
    <cellStyle name="40% - Accent4 23 3" xfId="7253" xr:uid="{00000000-0005-0000-0000-000020230000}"/>
    <cellStyle name="40% - Accent4 23 3 2" xfId="7254" xr:uid="{00000000-0005-0000-0000-000021230000}"/>
    <cellStyle name="40% - Accent4 23 3_Working Capital Current" xfId="11950" xr:uid="{00000000-0005-0000-0000-000022230000}"/>
    <cellStyle name="40% - Accent4 23 4" xfId="7255" xr:uid="{00000000-0005-0000-0000-000023230000}"/>
    <cellStyle name="40% - Accent4 23 5" xfId="7256" xr:uid="{00000000-0005-0000-0000-000024230000}"/>
    <cellStyle name="40% - Accent4 23_Not_for_upload_before_M4_correc" xfId="11951" xr:uid="{00000000-0005-0000-0000-000025230000}"/>
    <cellStyle name="40% - Accent4 24" xfId="7257" xr:uid="{00000000-0005-0000-0000-000026230000}"/>
    <cellStyle name="40% - Accent4 24 2" xfId="7258" xr:uid="{00000000-0005-0000-0000-000027230000}"/>
    <cellStyle name="40% - Accent4 24 2 2" xfId="7259" xr:uid="{00000000-0005-0000-0000-000028230000}"/>
    <cellStyle name="40% - Accent4 24 2 2 2" xfId="7260" xr:uid="{00000000-0005-0000-0000-000029230000}"/>
    <cellStyle name="40% - Accent4 24 2 2_Working Capital Current" xfId="11952" xr:uid="{00000000-0005-0000-0000-00002A230000}"/>
    <cellStyle name="40% - Accent4 24 2 3" xfId="7261" xr:uid="{00000000-0005-0000-0000-00002B230000}"/>
    <cellStyle name="40% - Accent4 24 2 4" xfId="7262" xr:uid="{00000000-0005-0000-0000-00002C230000}"/>
    <cellStyle name="40% - Accent4 24 2_Working Capital Current" xfId="11953" xr:uid="{00000000-0005-0000-0000-00002D230000}"/>
    <cellStyle name="40% - Accent4 24 3" xfId="7263" xr:uid="{00000000-0005-0000-0000-00002E230000}"/>
    <cellStyle name="40% - Accent4 24 3 2" xfId="7264" xr:uid="{00000000-0005-0000-0000-00002F230000}"/>
    <cellStyle name="40% - Accent4 24 3_Working Capital Current" xfId="11954" xr:uid="{00000000-0005-0000-0000-000030230000}"/>
    <cellStyle name="40% - Accent4 24 4" xfId="7265" xr:uid="{00000000-0005-0000-0000-000031230000}"/>
    <cellStyle name="40% - Accent4 24 5" xfId="7266" xr:uid="{00000000-0005-0000-0000-000032230000}"/>
    <cellStyle name="40% - Accent4 24_Not_for_upload_before_M4_correc" xfId="11955" xr:uid="{00000000-0005-0000-0000-000033230000}"/>
    <cellStyle name="40% - Accent4 25" xfId="7267" xr:uid="{00000000-0005-0000-0000-000034230000}"/>
    <cellStyle name="40% - Accent4 25 2" xfId="7268" xr:uid="{00000000-0005-0000-0000-000035230000}"/>
    <cellStyle name="40% - Accent4 25 2 2" xfId="7269" xr:uid="{00000000-0005-0000-0000-000036230000}"/>
    <cellStyle name="40% - Accent4 25 2 2 2" xfId="7270" xr:uid="{00000000-0005-0000-0000-000037230000}"/>
    <cellStyle name="40% - Accent4 25 2 2_Working Capital Current" xfId="11956" xr:uid="{00000000-0005-0000-0000-000038230000}"/>
    <cellStyle name="40% - Accent4 25 2 3" xfId="7271" xr:uid="{00000000-0005-0000-0000-000039230000}"/>
    <cellStyle name="40% - Accent4 25 2 4" xfId="7272" xr:uid="{00000000-0005-0000-0000-00003A230000}"/>
    <cellStyle name="40% - Accent4 25 2_Working Capital Current" xfId="11957" xr:uid="{00000000-0005-0000-0000-00003B230000}"/>
    <cellStyle name="40% - Accent4 25 3" xfId="7273" xr:uid="{00000000-0005-0000-0000-00003C230000}"/>
    <cellStyle name="40% - Accent4 25 3 2" xfId="7274" xr:uid="{00000000-0005-0000-0000-00003D230000}"/>
    <cellStyle name="40% - Accent4 25 3_Working Capital Current" xfId="11958" xr:uid="{00000000-0005-0000-0000-00003E230000}"/>
    <cellStyle name="40% - Accent4 25 4" xfId="7275" xr:uid="{00000000-0005-0000-0000-00003F230000}"/>
    <cellStyle name="40% - Accent4 25 5" xfId="7276" xr:uid="{00000000-0005-0000-0000-000040230000}"/>
    <cellStyle name="40% - Accent4 25_Not_for_upload_before_M4_correc" xfId="11959" xr:uid="{00000000-0005-0000-0000-000041230000}"/>
    <cellStyle name="40% - Accent4 26" xfId="7277" xr:uid="{00000000-0005-0000-0000-000042230000}"/>
    <cellStyle name="40% - Accent4 26 2" xfId="7278" xr:uid="{00000000-0005-0000-0000-000043230000}"/>
    <cellStyle name="40% - Accent4 26 2 2" xfId="7279" xr:uid="{00000000-0005-0000-0000-000044230000}"/>
    <cellStyle name="40% - Accent4 26 2 3" xfId="7280" xr:uid="{00000000-0005-0000-0000-000045230000}"/>
    <cellStyle name="40% - Accent4 26 2_Working Capital Current" xfId="11960" xr:uid="{00000000-0005-0000-0000-000046230000}"/>
    <cellStyle name="40% - Accent4 26 3" xfId="7281" xr:uid="{00000000-0005-0000-0000-000047230000}"/>
    <cellStyle name="40% - Accent4 26 3 2" xfId="7282" xr:uid="{00000000-0005-0000-0000-000048230000}"/>
    <cellStyle name="40% - Accent4 26 3_Working Capital Current" xfId="11961" xr:uid="{00000000-0005-0000-0000-000049230000}"/>
    <cellStyle name="40% - Accent4 26 4" xfId="7283" xr:uid="{00000000-0005-0000-0000-00004A230000}"/>
    <cellStyle name="40% - Accent4 26 5" xfId="7284" xr:uid="{00000000-0005-0000-0000-00004B230000}"/>
    <cellStyle name="40% - Accent4 26_Not_for_upload_before_M4_correc" xfId="11962" xr:uid="{00000000-0005-0000-0000-00004C230000}"/>
    <cellStyle name="40% - Accent4 27" xfId="7285" xr:uid="{00000000-0005-0000-0000-00004D230000}"/>
    <cellStyle name="40% - Accent4 27 2" xfId="7286" xr:uid="{00000000-0005-0000-0000-00004E230000}"/>
    <cellStyle name="40% - Accent4 27 2 2" xfId="7287" xr:uid="{00000000-0005-0000-0000-00004F230000}"/>
    <cellStyle name="40% - Accent4 27 2 3" xfId="7288" xr:uid="{00000000-0005-0000-0000-000050230000}"/>
    <cellStyle name="40% - Accent4 27 2_Working Capital Current" xfId="11963" xr:uid="{00000000-0005-0000-0000-000051230000}"/>
    <cellStyle name="40% - Accent4 27 3" xfId="7289" xr:uid="{00000000-0005-0000-0000-000052230000}"/>
    <cellStyle name="40% - Accent4 27 3 2" xfId="7290" xr:uid="{00000000-0005-0000-0000-000053230000}"/>
    <cellStyle name="40% - Accent4 27 3_Working Capital Current" xfId="11964" xr:uid="{00000000-0005-0000-0000-000054230000}"/>
    <cellStyle name="40% - Accent4 27 4" xfId="7291" xr:uid="{00000000-0005-0000-0000-000055230000}"/>
    <cellStyle name="40% - Accent4 27 5" xfId="7292" xr:uid="{00000000-0005-0000-0000-000056230000}"/>
    <cellStyle name="40% - Accent4 27_Not_for_upload_before_M4_correc" xfId="11965" xr:uid="{00000000-0005-0000-0000-000057230000}"/>
    <cellStyle name="40% - Accent4 28" xfId="7293" xr:uid="{00000000-0005-0000-0000-000058230000}"/>
    <cellStyle name="40% - Accent4 28 2" xfId="7294" xr:uid="{00000000-0005-0000-0000-000059230000}"/>
    <cellStyle name="40% - Accent4 28 2 2" xfId="7295" xr:uid="{00000000-0005-0000-0000-00005A230000}"/>
    <cellStyle name="40% - Accent4 28 2 3" xfId="7296" xr:uid="{00000000-0005-0000-0000-00005B230000}"/>
    <cellStyle name="40% - Accent4 28 2_Working Capital Current" xfId="11966" xr:uid="{00000000-0005-0000-0000-00005C230000}"/>
    <cellStyle name="40% - Accent4 28 3" xfId="7297" xr:uid="{00000000-0005-0000-0000-00005D230000}"/>
    <cellStyle name="40% - Accent4 28 3 2" xfId="7298" xr:uid="{00000000-0005-0000-0000-00005E230000}"/>
    <cellStyle name="40% - Accent4 28 3_Working Capital Current" xfId="11967" xr:uid="{00000000-0005-0000-0000-00005F230000}"/>
    <cellStyle name="40% - Accent4 28 4" xfId="7299" xr:uid="{00000000-0005-0000-0000-000060230000}"/>
    <cellStyle name="40% - Accent4 28 5" xfId="7300" xr:uid="{00000000-0005-0000-0000-000061230000}"/>
    <cellStyle name="40% - Accent4 28_Not_for_upload_before_M4_correc" xfId="11968" xr:uid="{00000000-0005-0000-0000-000062230000}"/>
    <cellStyle name="40% - Accent4 29" xfId="7301" xr:uid="{00000000-0005-0000-0000-000063230000}"/>
    <cellStyle name="40% - Accent4 29 2" xfId="7302" xr:uid="{00000000-0005-0000-0000-000064230000}"/>
    <cellStyle name="40% - Accent4 29 2 2" xfId="7303" xr:uid="{00000000-0005-0000-0000-000065230000}"/>
    <cellStyle name="40% - Accent4 29 2_Working Capital Current" xfId="11969" xr:uid="{00000000-0005-0000-0000-000066230000}"/>
    <cellStyle name="40% - Accent4 29 3" xfId="7304" xr:uid="{00000000-0005-0000-0000-000067230000}"/>
    <cellStyle name="40% - Accent4 29 4" xfId="7305" xr:uid="{00000000-0005-0000-0000-000068230000}"/>
    <cellStyle name="40% - Accent4 29_Not_for_upload_before_M4_correc" xfId="11970" xr:uid="{00000000-0005-0000-0000-000069230000}"/>
    <cellStyle name="40% - Accent4 3" xfId="91" xr:uid="{00000000-0005-0000-0000-00003E000000}"/>
    <cellStyle name="40% - Accent4 3 2" xfId="7307" xr:uid="{00000000-0005-0000-0000-00006B230000}"/>
    <cellStyle name="40% - Accent4 3 2 2" xfId="7308" xr:uid="{00000000-0005-0000-0000-00006C230000}"/>
    <cellStyle name="40% - Accent4 3 2 2 2" xfId="7309" xr:uid="{00000000-0005-0000-0000-00006D230000}"/>
    <cellStyle name="40% - Accent4 3 2 2 2 2" xfId="7310" xr:uid="{00000000-0005-0000-0000-00006E230000}"/>
    <cellStyle name="40% - Accent4 3 2 2 2_Working Capital Current" xfId="11971" xr:uid="{00000000-0005-0000-0000-00006F230000}"/>
    <cellStyle name="40% - Accent4 3 2 2 3" xfId="7311" xr:uid="{00000000-0005-0000-0000-000070230000}"/>
    <cellStyle name="40% - Accent4 3 2 2 4" xfId="7312" xr:uid="{00000000-0005-0000-0000-000071230000}"/>
    <cellStyle name="40% - Accent4 3 2 2_Working Capital Current" xfId="11972" xr:uid="{00000000-0005-0000-0000-000072230000}"/>
    <cellStyle name="40% - Accent4 3 2 3" xfId="7313" xr:uid="{00000000-0005-0000-0000-000073230000}"/>
    <cellStyle name="40% - Accent4 3 2 3 2" xfId="7314" xr:uid="{00000000-0005-0000-0000-000074230000}"/>
    <cellStyle name="40% - Accent4 3 2 3_Working Capital Current" xfId="11973" xr:uid="{00000000-0005-0000-0000-000075230000}"/>
    <cellStyle name="40% - Accent4 3 2 4" xfId="7315" xr:uid="{00000000-0005-0000-0000-000076230000}"/>
    <cellStyle name="40% - Accent4 3 2 5" xfId="7316" xr:uid="{00000000-0005-0000-0000-000077230000}"/>
    <cellStyle name="40% - Accent4 3 2_Not_for_upload_before_M4_correc" xfId="11974" xr:uid="{00000000-0005-0000-0000-000078230000}"/>
    <cellStyle name="40% - Accent4 3 3" xfId="7317" xr:uid="{00000000-0005-0000-0000-000079230000}"/>
    <cellStyle name="40% - Accent4 3 3 2" xfId="7318" xr:uid="{00000000-0005-0000-0000-00007A230000}"/>
    <cellStyle name="40% - Accent4 3 3 2 2" xfId="7319" xr:uid="{00000000-0005-0000-0000-00007B230000}"/>
    <cellStyle name="40% - Accent4 3 3 2 2 2" xfId="7320" xr:uid="{00000000-0005-0000-0000-00007C230000}"/>
    <cellStyle name="40% - Accent4 3 3 2 2_Working Capital Current" xfId="11975" xr:uid="{00000000-0005-0000-0000-00007D230000}"/>
    <cellStyle name="40% - Accent4 3 3 2 3" xfId="7321" xr:uid="{00000000-0005-0000-0000-00007E230000}"/>
    <cellStyle name="40% - Accent4 3 3 2 4" xfId="7322" xr:uid="{00000000-0005-0000-0000-00007F230000}"/>
    <cellStyle name="40% - Accent4 3 3 2_Working Capital Current" xfId="11976" xr:uid="{00000000-0005-0000-0000-000080230000}"/>
    <cellStyle name="40% - Accent4 3 3 3" xfId="7323" xr:uid="{00000000-0005-0000-0000-000081230000}"/>
    <cellStyle name="40% - Accent4 3 3 3 2" xfId="7324" xr:uid="{00000000-0005-0000-0000-000082230000}"/>
    <cellStyle name="40% - Accent4 3 3 3_Working Capital Current" xfId="11977" xr:uid="{00000000-0005-0000-0000-000083230000}"/>
    <cellStyle name="40% - Accent4 3 3 4" xfId="7325" xr:uid="{00000000-0005-0000-0000-000084230000}"/>
    <cellStyle name="40% - Accent4 3 3 5" xfId="7326" xr:uid="{00000000-0005-0000-0000-000085230000}"/>
    <cellStyle name="40% - Accent4 3 3_Not_for_upload_before_M4_correc" xfId="11978" xr:uid="{00000000-0005-0000-0000-000086230000}"/>
    <cellStyle name="40% - Accent4 3 4" xfId="7327" xr:uid="{00000000-0005-0000-0000-000087230000}"/>
    <cellStyle name="40% - Accent4 3 4 2" xfId="7328" xr:uid="{00000000-0005-0000-0000-000088230000}"/>
    <cellStyle name="40% - Accent4 3 4 2 2" xfId="7329" xr:uid="{00000000-0005-0000-0000-000089230000}"/>
    <cellStyle name="40% - Accent4 3 4 2 2 2" xfId="7330" xr:uid="{00000000-0005-0000-0000-00008A230000}"/>
    <cellStyle name="40% - Accent4 3 4 2 2_Working Capital Current" xfId="11979" xr:uid="{00000000-0005-0000-0000-00008B230000}"/>
    <cellStyle name="40% - Accent4 3 4 2 3" xfId="7331" xr:uid="{00000000-0005-0000-0000-00008C230000}"/>
    <cellStyle name="40% - Accent4 3 4 2 4" xfId="7332" xr:uid="{00000000-0005-0000-0000-00008D230000}"/>
    <cellStyle name="40% - Accent4 3 4 2_Working Capital Current" xfId="11980" xr:uid="{00000000-0005-0000-0000-00008E230000}"/>
    <cellStyle name="40% - Accent4 3 4 3" xfId="7333" xr:uid="{00000000-0005-0000-0000-00008F230000}"/>
    <cellStyle name="40% - Accent4 3 4 3 2" xfId="7334" xr:uid="{00000000-0005-0000-0000-000090230000}"/>
    <cellStyle name="40% - Accent4 3 4 3_Working Capital Current" xfId="11981" xr:uid="{00000000-0005-0000-0000-000091230000}"/>
    <cellStyle name="40% - Accent4 3 4 4" xfId="7335" xr:uid="{00000000-0005-0000-0000-000092230000}"/>
    <cellStyle name="40% - Accent4 3 4 5" xfId="7336" xr:uid="{00000000-0005-0000-0000-000093230000}"/>
    <cellStyle name="40% - Accent4 3 4_Not_for_upload_before_M4_correc" xfId="11982" xr:uid="{00000000-0005-0000-0000-000094230000}"/>
    <cellStyle name="40% - Accent4 3 5" xfId="7337" xr:uid="{00000000-0005-0000-0000-000095230000}"/>
    <cellStyle name="40% - Accent4 3 5 2" xfId="7338" xr:uid="{00000000-0005-0000-0000-000096230000}"/>
    <cellStyle name="40% - Accent4 3 5 2 2" xfId="7339" xr:uid="{00000000-0005-0000-0000-000097230000}"/>
    <cellStyle name="40% - Accent4 3 5 2_Working Capital Current" xfId="11983" xr:uid="{00000000-0005-0000-0000-000098230000}"/>
    <cellStyle name="40% - Accent4 3 5 3" xfId="7340" xr:uid="{00000000-0005-0000-0000-000099230000}"/>
    <cellStyle name="40% - Accent4 3 5 4" xfId="7341" xr:uid="{00000000-0005-0000-0000-00009A230000}"/>
    <cellStyle name="40% - Accent4 3 5_Working Capital Current" xfId="11984" xr:uid="{00000000-0005-0000-0000-00009B230000}"/>
    <cellStyle name="40% - Accent4 3 6" xfId="7342" xr:uid="{00000000-0005-0000-0000-00009C230000}"/>
    <cellStyle name="40% - Accent4 3 6 2" xfId="7343" xr:uid="{00000000-0005-0000-0000-00009D230000}"/>
    <cellStyle name="40% - Accent4 3 6_Working Capital Current" xfId="11985" xr:uid="{00000000-0005-0000-0000-00009E230000}"/>
    <cellStyle name="40% - Accent4 3 7" xfId="7344" xr:uid="{00000000-0005-0000-0000-00009F230000}"/>
    <cellStyle name="40% - Accent4 3 8" xfId="7345" xr:uid="{00000000-0005-0000-0000-0000A0230000}"/>
    <cellStyle name="40% - Accent4 3 9" xfId="7306" xr:uid="{00000000-0005-0000-0000-00006A230000}"/>
    <cellStyle name="40% - Accent4 3_Not_for_upload_before_M4_correc" xfId="11986" xr:uid="{00000000-0005-0000-0000-0000A1230000}"/>
    <cellStyle name="40% - Accent4 30" xfId="7346" xr:uid="{00000000-0005-0000-0000-0000A2230000}"/>
    <cellStyle name="40% - Accent4 30 2" xfId="7347" xr:uid="{00000000-0005-0000-0000-0000A3230000}"/>
    <cellStyle name="40% - Accent4 30 2 2" xfId="7348" xr:uid="{00000000-0005-0000-0000-0000A4230000}"/>
    <cellStyle name="40% - Accent4 30 2_Working Capital Current" xfId="11987" xr:uid="{00000000-0005-0000-0000-0000A5230000}"/>
    <cellStyle name="40% - Accent4 30 3" xfId="7349" xr:uid="{00000000-0005-0000-0000-0000A6230000}"/>
    <cellStyle name="40% - Accent4 30 4" xfId="7350" xr:uid="{00000000-0005-0000-0000-0000A7230000}"/>
    <cellStyle name="40% - Accent4 30_Working Capital Current" xfId="11988" xr:uid="{00000000-0005-0000-0000-0000A8230000}"/>
    <cellStyle name="40% - Accent4 31" xfId="7351" xr:uid="{00000000-0005-0000-0000-0000A9230000}"/>
    <cellStyle name="40% - Accent4 31 2" xfId="7352" xr:uid="{00000000-0005-0000-0000-0000AA230000}"/>
    <cellStyle name="40% - Accent4 31 2 2" xfId="7353" xr:uid="{00000000-0005-0000-0000-0000AB230000}"/>
    <cellStyle name="40% - Accent4 31 2_Working Capital Current" xfId="11989" xr:uid="{00000000-0005-0000-0000-0000AC230000}"/>
    <cellStyle name="40% - Accent4 31 3" xfId="7354" xr:uid="{00000000-0005-0000-0000-0000AD230000}"/>
    <cellStyle name="40% - Accent4 31 4" xfId="7355" xr:uid="{00000000-0005-0000-0000-0000AE230000}"/>
    <cellStyle name="40% - Accent4 31_Working Capital Current" xfId="11990" xr:uid="{00000000-0005-0000-0000-0000AF230000}"/>
    <cellStyle name="40% - Accent4 32" xfId="7356" xr:uid="{00000000-0005-0000-0000-0000B0230000}"/>
    <cellStyle name="40% - Accent4 32 2" xfId="7357" xr:uid="{00000000-0005-0000-0000-0000B1230000}"/>
    <cellStyle name="40% - Accent4 32 2 2" xfId="7358" xr:uid="{00000000-0005-0000-0000-0000B2230000}"/>
    <cellStyle name="40% - Accent4 32 2_Working Capital Current" xfId="11991" xr:uid="{00000000-0005-0000-0000-0000B3230000}"/>
    <cellStyle name="40% - Accent4 32 3" xfId="7359" xr:uid="{00000000-0005-0000-0000-0000B4230000}"/>
    <cellStyle name="40% - Accent4 32 4" xfId="7360" xr:uid="{00000000-0005-0000-0000-0000B5230000}"/>
    <cellStyle name="40% - Accent4 32_Working Capital Current" xfId="11992" xr:uid="{00000000-0005-0000-0000-0000B6230000}"/>
    <cellStyle name="40% - Accent4 33" xfId="7361" xr:uid="{00000000-0005-0000-0000-0000B7230000}"/>
    <cellStyle name="40% - Accent4 33 2" xfId="7362" xr:uid="{00000000-0005-0000-0000-0000B8230000}"/>
    <cellStyle name="40% - Accent4 33 2 2" xfId="7363" xr:uid="{00000000-0005-0000-0000-0000B9230000}"/>
    <cellStyle name="40% - Accent4 33 2_Working Capital Current" xfId="11993" xr:uid="{00000000-0005-0000-0000-0000BA230000}"/>
    <cellStyle name="40% - Accent4 33 3" xfId="7364" xr:uid="{00000000-0005-0000-0000-0000BB230000}"/>
    <cellStyle name="40% - Accent4 33 4" xfId="7365" xr:uid="{00000000-0005-0000-0000-0000BC230000}"/>
    <cellStyle name="40% - Accent4 33_Working Capital Current" xfId="11994" xr:uid="{00000000-0005-0000-0000-0000BD230000}"/>
    <cellStyle name="40% - Accent4 34" xfId="7366" xr:uid="{00000000-0005-0000-0000-0000BE230000}"/>
    <cellStyle name="40% - Accent4 34 2" xfId="7367" xr:uid="{00000000-0005-0000-0000-0000BF230000}"/>
    <cellStyle name="40% - Accent4 34 2 2" xfId="7368" xr:uid="{00000000-0005-0000-0000-0000C0230000}"/>
    <cellStyle name="40% - Accent4 34 2_Working Capital Current" xfId="11995" xr:uid="{00000000-0005-0000-0000-0000C1230000}"/>
    <cellStyle name="40% - Accent4 34 3" xfId="7369" xr:uid="{00000000-0005-0000-0000-0000C2230000}"/>
    <cellStyle name="40% - Accent4 34 4" xfId="7370" xr:uid="{00000000-0005-0000-0000-0000C3230000}"/>
    <cellStyle name="40% - Accent4 34_Working Capital Current" xfId="11996" xr:uid="{00000000-0005-0000-0000-0000C4230000}"/>
    <cellStyle name="40% - Accent4 35" xfId="7371" xr:uid="{00000000-0005-0000-0000-0000C5230000}"/>
    <cellStyle name="40% - Accent4 35 2" xfId="7372" xr:uid="{00000000-0005-0000-0000-0000C6230000}"/>
    <cellStyle name="40% - Accent4 35 2 2" xfId="7373" xr:uid="{00000000-0005-0000-0000-0000C7230000}"/>
    <cellStyle name="40% - Accent4 35 2_Working Capital Current" xfId="11997" xr:uid="{00000000-0005-0000-0000-0000C8230000}"/>
    <cellStyle name="40% - Accent4 35 3" xfId="7374" xr:uid="{00000000-0005-0000-0000-0000C9230000}"/>
    <cellStyle name="40% - Accent4 35 4" xfId="7375" xr:uid="{00000000-0005-0000-0000-0000CA230000}"/>
    <cellStyle name="40% - Accent4 35_Working Capital Current" xfId="11998" xr:uid="{00000000-0005-0000-0000-0000CB230000}"/>
    <cellStyle name="40% - Accent4 36" xfId="7376" xr:uid="{00000000-0005-0000-0000-0000CC230000}"/>
    <cellStyle name="40% - Accent4 36 2" xfId="7377" xr:uid="{00000000-0005-0000-0000-0000CD230000}"/>
    <cellStyle name="40% - Accent4 36 2 2" xfId="7378" xr:uid="{00000000-0005-0000-0000-0000CE230000}"/>
    <cellStyle name="40% - Accent4 36 2_Working Capital Current" xfId="11999" xr:uid="{00000000-0005-0000-0000-0000CF230000}"/>
    <cellStyle name="40% - Accent4 36 3" xfId="7379" xr:uid="{00000000-0005-0000-0000-0000D0230000}"/>
    <cellStyle name="40% - Accent4 36 4" xfId="7380" xr:uid="{00000000-0005-0000-0000-0000D1230000}"/>
    <cellStyle name="40% - Accent4 36_Working Capital Current" xfId="12000" xr:uid="{00000000-0005-0000-0000-0000D2230000}"/>
    <cellStyle name="40% - Accent4 37" xfId="7381" xr:uid="{00000000-0005-0000-0000-0000D3230000}"/>
    <cellStyle name="40% - Accent4 37 2" xfId="7382" xr:uid="{00000000-0005-0000-0000-0000D4230000}"/>
    <cellStyle name="40% - Accent4 37 2 2" xfId="7383" xr:uid="{00000000-0005-0000-0000-0000D5230000}"/>
    <cellStyle name="40% - Accent4 37 2_Working Capital Current" xfId="12001" xr:uid="{00000000-0005-0000-0000-0000D6230000}"/>
    <cellStyle name="40% - Accent4 37 3" xfId="7384" xr:uid="{00000000-0005-0000-0000-0000D7230000}"/>
    <cellStyle name="40% - Accent4 37 4" xfId="7385" xr:uid="{00000000-0005-0000-0000-0000D8230000}"/>
    <cellStyle name="40% - Accent4 37_Working Capital Current" xfId="12002" xr:uid="{00000000-0005-0000-0000-0000D9230000}"/>
    <cellStyle name="40% - Accent4 38" xfId="7386" xr:uid="{00000000-0005-0000-0000-0000DA230000}"/>
    <cellStyle name="40% - Accent4 38 2" xfId="7387" xr:uid="{00000000-0005-0000-0000-0000DB230000}"/>
    <cellStyle name="40% - Accent4 38 2 2" xfId="7388" xr:uid="{00000000-0005-0000-0000-0000DC230000}"/>
    <cellStyle name="40% - Accent4 38 2_Working Capital Current" xfId="12003" xr:uid="{00000000-0005-0000-0000-0000DD230000}"/>
    <cellStyle name="40% - Accent4 38 3" xfId="7389" xr:uid="{00000000-0005-0000-0000-0000DE230000}"/>
    <cellStyle name="40% - Accent4 38 4" xfId="7390" xr:uid="{00000000-0005-0000-0000-0000DF230000}"/>
    <cellStyle name="40% - Accent4 38_Working Capital Current" xfId="12004" xr:uid="{00000000-0005-0000-0000-0000E0230000}"/>
    <cellStyle name="40% - Accent4 39" xfId="7391" xr:uid="{00000000-0005-0000-0000-0000E1230000}"/>
    <cellStyle name="40% - Accent4 39 2" xfId="7392" xr:uid="{00000000-0005-0000-0000-0000E2230000}"/>
    <cellStyle name="40% - Accent4 39 2 2" xfId="7393" xr:uid="{00000000-0005-0000-0000-0000E3230000}"/>
    <cellStyle name="40% - Accent4 39 2_Working Capital Current" xfId="12005" xr:uid="{00000000-0005-0000-0000-0000E4230000}"/>
    <cellStyle name="40% - Accent4 39 3" xfId="7394" xr:uid="{00000000-0005-0000-0000-0000E5230000}"/>
    <cellStyle name="40% - Accent4 39 4" xfId="7395" xr:uid="{00000000-0005-0000-0000-0000E6230000}"/>
    <cellStyle name="40% - Accent4 39_Working Capital Current" xfId="12006" xr:uid="{00000000-0005-0000-0000-0000E7230000}"/>
    <cellStyle name="40% - Accent4 4" xfId="7396" xr:uid="{00000000-0005-0000-0000-0000E8230000}"/>
    <cellStyle name="40% - Accent4 4 2" xfId="7397" xr:uid="{00000000-0005-0000-0000-0000E9230000}"/>
    <cellStyle name="40% - Accent4 4 2 2" xfId="7398" xr:uid="{00000000-0005-0000-0000-0000EA230000}"/>
    <cellStyle name="40% - Accent4 4 2 2 2" xfId="7399" xr:uid="{00000000-0005-0000-0000-0000EB230000}"/>
    <cellStyle name="40% - Accent4 4 2 2_Working Capital Current" xfId="12007" xr:uid="{00000000-0005-0000-0000-0000EC230000}"/>
    <cellStyle name="40% - Accent4 4 2 3" xfId="7400" xr:uid="{00000000-0005-0000-0000-0000ED230000}"/>
    <cellStyle name="40% - Accent4 4 2 4" xfId="7401" xr:uid="{00000000-0005-0000-0000-0000EE230000}"/>
    <cellStyle name="40% - Accent4 4 2_Working Capital Current" xfId="12008" xr:uid="{00000000-0005-0000-0000-0000EF230000}"/>
    <cellStyle name="40% - Accent4 4 3" xfId="7402" xr:uid="{00000000-0005-0000-0000-0000F0230000}"/>
    <cellStyle name="40% - Accent4 4 3 2" xfId="7403" xr:uid="{00000000-0005-0000-0000-0000F1230000}"/>
    <cellStyle name="40% - Accent4 4 3_Working Capital Current" xfId="12009" xr:uid="{00000000-0005-0000-0000-0000F2230000}"/>
    <cellStyle name="40% - Accent4 4 4" xfId="7404" xr:uid="{00000000-0005-0000-0000-0000F3230000}"/>
    <cellStyle name="40% - Accent4 4 5" xfId="7405" xr:uid="{00000000-0005-0000-0000-0000F4230000}"/>
    <cellStyle name="40% - Accent4 4_Not_for_upload_before_M4_correc" xfId="12010" xr:uid="{00000000-0005-0000-0000-0000F5230000}"/>
    <cellStyle name="40% - Accent4 40" xfId="7406" xr:uid="{00000000-0005-0000-0000-0000F6230000}"/>
    <cellStyle name="40% - Accent4 40 2" xfId="7407" xr:uid="{00000000-0005-0000-0000-0000F7230000}"/>
    <cellStyle name="40% - Accent4 40 2 2" xfId="7408" xr:uid="{00000000-0005-0000-0000-0000F8230000}"/>
    <cellStyle name="40% - Accent4 40 2_Working Capital Current" xfId="12011" xr:uid="{00000000-0005-0000-0000-0000F9230000}"/>
    <cellStyle name="40% - Accent4 40 3" xfId="7409" xr:uid="{00000000-0005-0000-0000-0000FA230000}"/>
    <cellStyle name="40% - Accent4 40 4" xfId="7410" xr:uid="{00000000-0005-0000-0000-0000FB230000}"/>
    <cellStyle name="40% - Accent4 40_Working Capital Current" xfId="12012" xr:uid="{00000000-0005-0000-0000-0000FC230000}"/>
    <cellStyle name="40% - Accent4 41" xfId="7411" xr:uid="{00000000-0005-0000-0000-0000FD230000}"/>
    <cellStyle name="40% - Accent4 41 2" xfId="7412" xr:uid="{00000000-0005-0000-0000-0000FE230000}"/>
    <cellStyle name="40% - Accent4 41 2 2" xfId="7413" xr:uid="{00000000-0005-0000-0000-0000FF230000}"/>
    <cellStyle name="40% - Accent4 41 2_Working Capital Current" xfId="12013" xr:uid="{00000000-0005-0000-0000-000000240000}"/>
    <cellStyle name="40% - Accent4 41 3" xfId="7414" xr:uid="{00000000-0005-0000-0000-000001240000}"/>
    <cellStyle name="40% - Accent4 41 4" xfId="7415" xr:uid="{00000000-0005-0000-0000-000002240000}"/>
    <cellStyle name="40% - Accent4 41_Working Capital Current" xfId="12014" xr:uid="{00000000-0005-0000-0000-000003240000}"/>
    <cellStyle name="40% - Accent4 42" xfId="7416" xr:uid="{00000000-0005-0000-0000-000004240000}"/>
    <cellStyle name="40% - Accent4 42 2" xfId="7417" xr:uid="{00000000-0005-0000-0000-000005240000}"/>
    <cellStyle name="40% - Accent4 42 2 2" xfId="7418" xr:uid="{00000000-0005-0000-0000-000006240000}"/>
    <cellStyle name="40% - Accent4 42 2_Working Capital Current" xfId="12015" xr:uid="{00000000-0005-0000-0000-000007240000}"/>
    <cellStyle name="40% - Accent4 42 3" xfId="7419" xr:uid="{00000000-0005-0000-0000-000008240000}"/>
    <cellStyle name="40% - Accent4 42 4" xfId="7420" xr:uid="{00000000-0005-0000-0000-000009240000}"/>
    <cellStyle name="40% - Accent4 42_Working Capital Current" xfId="12016" xr:uid="{00000000-0005-0000-0000-00000A240000}"/>
    <cellStyle name="40% - Accent4 43" xfId="7421" xr:uid="{00000000-0005-0000-0000-00000B240000}"/>
    <cellStyle name="40% - Accent4 43 2" xfId="7422" xr:uid="{00000000-0005-0000-0000-00000C240000}"/>
    <cellStyle name="40% - Accent4 43 2 2" xfId="7423" xr:uid="{00000000-0005-0000-0000-00000D240000}"/>
    <cellStyle name="40% - Accent4 43 2_Working Capital Current" xfId="12017" xr:uid="{00000000-0005-0000-0000-00000E240000}"/>
    <cellStyle name="40% - Accent4 43 3" xfId="7424" xr:uid="{00000000-0005-0000-0000-00000F240000}"/>
    <cellStyle name="40% - Accent4 43 4" xfId="7425" xr:uid="{00000000-0005-0000-0000-000010240000}"/>
    <cellStyle name="40% - Accent4 43_Working Capital Current" xfId="12018" xr:uid="{00000000-0005-0000-0000-000011240000}"/>
    <cellStyle name="40% - Accent4 44" xfId="7426" xr:uid="{00000000-0005-0000-0000-000012240000}"/>
    <cellStyle name="40% - Accent4 44 2" xfId="7427" xr:uid="{00000000-0005-0000-0000-000013240000}"/>
    <cellStyle name="40% - Accent4 44 2 2" xfId="7428" xr:uid="{00000000-0005-0000-0000-000014240000}"/>
    <cellStyle name="40% - Accent4 44 2_Working Capital Current" xfId="12019" xr:uid="{00000000-0005-0000-0000-000015240000}"/>
    <cellStyle name="40% - Accent4 44 3" xfId="7429" xr:uid="{00000000-0005-0000-0000-000016240000}"/>
    <cellStyle name="40% - Accent4 44 4" xfId="7430" xr:uid="{00000000-0005-0000-0000-000017240000}"/>
    <cellStyle name="40% - Accent4 44_Working Capital Current" xfId="12020" xr:uid="{00000000-0005-0000-0000-000018240000}"/>
    <cellStyle name="40% - Accent4 45" xfId="7431" xr:uid="{00000000-0005-0000-0000-000019240000}"/>
    <cellStyle name="40% - Accent4 45 2" xfId="7432" xr:uid="{00000000-0005-0000-0000-00001A240000}"/>
    <cellStyle name="40% - Accent4 45 2 2" xfId="7433" xr:uid="{00000000-0005-0000-0000-00001B240000}"/>
    <cellStyle name="40% - Accent4 45 2_Working Capital Current" xfId="12021" xr:uid="{00000000-0005-0000-0000-00001C240000}"/>
    <cellStyle name="40% - Accent4 45 3" xfId="7434" xr:uid="{00000000-0005-0000-0000-00001D240000}"/>
    <cellStyle name="40% - Accent4 45 4" xfId="7435" xr:uid="{00000000-0005-0000-0000-00001E240000}"/>
    <cellStyle name="40% - Accent4 45_Working Capital Current" xfId="12022" xr:uid="{00000000-0005-0000-0000-00001F240000}"/>
    <cellStyle name="40% - Accent4 46" xfId="7436" xr:uid="{00000000-0005-0000-0000-000020240000}"/>
    <cellStyle name="40% - Accent4 46 2" xfId="7437" xr:uid="{00000000-0005-0000-0000-000021240000}"/>
    <cellStyle name="40% - Accent4 46 2 2" xfId="7438" xr:uid="{00000000-0005-0000-0000-000022240000}"/>
    <cellStyle name="40% - Accent4 46 2_Working Capital Current" xfId="12023" xr:uid="{00000000-0005-0000-0000-000023240000}"/>
    <cellStyle name="40% - Accent4 46 3" xfId="7439" xr:uid="{00000000-0005-0000-0000-000024240000}"/>
    <cellStyle name="40% - Accent4 46 4" xfId="7440" xr:uid="{00000000-0005-0000-0000-000025240000}"/>
    <cellStyle name="40% - Accent4 46_Working Capital Current" xfId="12024" xr:uid="{00000000-0005-0000-0000-000026240000}"/>
    <cellStyle name="40% - Accent4 47" xfId="7441" xr:uid="{00000000-0005-0000-0000-000027240000}"/>
    <cellStyle name="40% - Accent4 47 2" xfId="7442" xr:uid="{00000000-0005-0000-0000-000028240000}"/>
    <cellStyle name="40% - Accent4 47 2 2" xfId="7443" xr:uid="{00000000-0005-0000-0000-000029240000}"/>
    <cellStyle name="40% - Accent4 47 2_Working Capital Current" xfId="12025" xr:uid="{00000000-0005-0000-0000-00002A240000}"/>
    <cellStyle name="40% - Accent4 47 3" xfId="7444" xr:uid="{00000000-0005-0000-0000-00002B240000}"/>
    <cellStyle name="40% - Accent4 47 4" xfId="7445" xr:uid="{00000000-0005-0000-0000-00002C240000}"/>
    <cellStyle name="40% - Accent4 47_Working Capital Current" xfId="12026" xr:uid="{00000000-0005-0000-0000-00002D240000}"/>
    <cellStyle name="40% - Accent4 48" xfId="7446" xr:uid="{00000000-0005-0000-0000-00002E240000}"/>
    <cellStyle name="40% - Accent4 48 2" xfId="7447" xr:uid="{00000000-0005-0000-0000-00002F240000}"/>
    <cellStyle name="40% - Accent4 48 2 2" xfId="7448" xr:uid="{00000000-0005-0000-0000-000030240000}"/>
    <cellStyle name="40% - Accent4 48 2_Working Capital Current" xfId="12027" xr:uid="{00000000-0005-0000-0000-000031240000}"/>
    <cellStyle name="40% - Accent4 48 3" xfId="7449" xr:uid="{00000000-0005-0000-0000-000032240000}"/>
    <cellStyle name="40% - Accent4 48 4" xfId="7450" xr:uid="{00000000-0005-0000-0000-000033240000}"/>
    <cellStyle name="40% - Accent4 48_Working Capital Current" xfId="12028" xr:uid="{00000000-0005-0000-0000-000034240000}"/>
    <cellStyle name="40% - Accent4 49" xfId="7451" xr:uid="{00000000-0005-0000-0000-000035240000}"/>
    <cellStyle name="40% - Accent4 49 2" xfId="7452" xr:uid="{00000000-0005-0000-0000-000036240000}"/>
    <cellStyle name="40% - Accent4 49 2 2" xfId="7453" xr:uid="{00000000-0005-0000-0000-000037240000}"/>
    <cellStyle name="40% - Accent4 49 2_Working Capital Current" xfId="12029" xr:uid="{00000000-0005-0000-0000-000038240000}"/>
    <cellStyle name="40% - Accent4 49 3" xfId="7454" xr:uid="{00000000-0005-0000-0000-000039240000}"/>
    <cellStyle name="40% - Accent4 49 4" xfId="7455" xr:uid="{00000000-0005-0000-0000-00003A240000}"/>
    <cellStyle name="40% - Accent4 49_Working Capital Current" xfId="12030" xr:uid="{00000000-0005-0000-0000-00003B240000}"/>
    <cellStyle name="40% - Accent4 5" xfId="7456" xr:uid="{00000000-0005-0000-0000-00003C240000}"/>
    <cellStyle name="40% - Accent4 5 2" xfId="7457" xr:uid="{00000000-0005-0000-0000-00003D240000}"/>
    <cellStyle name="40% - Accent4 5 2 2" xfId="7458" xr:uid="{00000000-0005-0000-0000-00003E240000}"/>
    <cellStyle name="40% - Accent4 5 2 2 2" xfId="7459" xr:uid="{00000000-0005-0000-0000-00003F240000}"/>
    <cellStyle name="40% - Accent4 5 2 2_Working Capital Current" xfId="12031" xr:uid="{00000000-0005-0000-0000-000040240000}"/>
    <cellStyle name="40% - Accent4 5 2 3" xfId="7460" xr:uid="{00000000-0005-0000-0000-000041240000}"/>
    <cellStyle name="40% - Accent4 5 2 4" xfId="7461" xr:uid="{00000000-0005-0000-0000-000042240000}"/>
    <cellStyle name="40% - Accent4 5 2_Working Capital Current" xfId="12032" xr:uid="{00000000-0005-0000-0000-000043240000}"/>
    <cellStyle name="40% - Accent4 5 3" xfId="7462" xr:uid="{00000000-0005-0000-0000-000044240000}"/>
    <cellStyle name="40% - Accent4 5 3 2" xfId="7463" xr:uid="{00000000-0005-0000-0000-000045240000}"/>
    <cellStyle name="40% - Accent4 5 3_Working Capital Current" xfId="12033" xr:uid="{00000000-0005-0000-0000-000046240000}"/>
    <cellStyle name="40% - Accent4 5 4" xfId="7464" xr:uid="{00000000-0005-0000-0000-000047240000}"/>
    <cellStyle name="40% - Accent4 5 5" xfId="7465" xr:uid="{00000000-0005-0000-0000-000048240000}"/>
    <cellStyle name="40% - Accent4 5_Not_for_upload_before_M4_correc" xfId="12034" xr:uid="{00000000-0005-0000-0000-000049240000}"/>
    <cellStyle name="40% - Accent4 50" xfId="7466" xr:uid="{00000000-0005-0000-0000-00004A240000}"/>
    <cellStyle name="40% - Accent4 50 2" xfId="7467" xr:uid="{00000000-0005-0000-0000-00004B240000}"/>
    <cellStyle name="40% - Accent4 50 2 2" xfId="7468" xr:uid="{00000000-0005-0000-0000-00004C240000}"/>
    <cellStyle name="40% - Accent4 50 2_Working Capital Current" xfId="12035" xr:uid="{00000000-0005-0000-0000-00004D240000}"/>
    <cellStyle name="40% - Accent4 50 3" xfId="7469" xr:uid="{00000000-0005-0000-0000-00004E240000}"/>
    <cellStyle name="40% - Accent4 50 4" xfId="7470" xr:uid="{00000000-0005-0000-0000-00004F240000}"/>
    <cellStyle name="40% - Accent4 50_Working Capital Current" xfId="12036" xr:uid="{00000000-0005-0000-0000-000050240000}"/>
    <cellStyle name="40% - Accent4 51" xfId="7471" xr:uid="{00000000-0005-0000-0000-000051240000}"/>
    <cellStyle name="40% - Accent4 51 2" xfId="7472" xr:uid="{00000000-0005-0000-0000-000052240000}"/>
    <cellStyle name="40% - Accent4 51 2 2" xfId="7473" xr:uid="{00000000-0005-0000-0000-000053240000}"/>
    <cellStyle name="40% - Accent4 51 2_Working Capital Current" xfId="12037" xr:uid="{00000000-0005-0000-0000-000054240000}"/>
    <cellStyle name="40% - Accent4 51 3" xfId="7474" xr:uid="{00000000-0005-0000-0000-000055240000}"/>
    <cellStyle name="40% - Accent4 51 4" xfId="7475" xr:uid="{00000000-0005-0000-0000-000056240000}"/>
    <cellStyle name="40% - Accent4 51_Working Capital Current" xfId="12038" xr:uid="{00000000-0005-0000-0000-000057240000}"/>
    <cellStyle name="40% - Accent4 52" xfId="7476" xr:uid="{00000000-0005-0000-0000-000058240000}"/>
    <cellStyle name="40% - Accent4 52 2" xfId="7477" xr:uid="{00000000-0005-0000-0000-000059240000}"/>
    <cellStyle name="40% - Accent4 52 2 2" xfId="7478" xr:uid="{00000000-0005-0000-0000-00005A240000}"/>
    <cellStyle name="40% - Accent4 52 2_Working Capital Current" xfId="12039" xr:uid="{00000000-0005-0000-0000-00005B240000}"/>
    <cellStyle name="40% - Accent4 52 3" xfId="7479" xr:uid="{00000000-0005-0000-0000-00005C240000}"/>
    <cellStyle name="40% - Accent4 52 4" xfId="7480" xr:uid="{00000000-0005-0000-0000-00005D240000}"/>
    <cellStyle name="40% - Accent4 52_Working Capital Current" xfId="12040" xr:uid="{00000000-0005-0000-0000-00005E240000}"/>
    <cellStyle name="40% - Accent4 53" xfId="7481" xr:uid="{00000000-0005-0000-0000-00005F240000}"/>
    <cellStyle name="40% - Accent4 53 2" xfId="7482" xr:uid="{00000000-0005-0000-0000-000060240000}"/>
    <cellStyle name="40% - Accent4 53 2 2" xfId="7483" xr:uid="{00000000-0005-0000-0000-000061240000}"/>
    <cellStyle name="40% - Accent4 53 2_Working Capital Current" xfId="12041" xr:uid="{00000000-0005-0000-0000-000062240000}"/>
    <cellStyle name="40% - Accent4 53 3" xfId="7484" xr:uid="{00000000-0005-0000-0000-000063240000}"/>
    <cellStyle name="40% - Accent4 53 4" xfId="7485" xr:uid="{00000000-0005-0000-0000-000064240000}"/>
    <cellStyle name="40% - Accent4 53_Working Capital Current" xfId="12042" xr:uid="{00000000-0005-0000-0000-000065240000}"/>
    <cellStyle name="40% - Accent4 54" xfId="7486" xr:uid="{00000000-0005-0000-0000-000066240000}"/>
    <cellStyle name="40% - Accent4 54 2" xfId="7487" xr:uid="{00000000-0005-0000-0000-000067240000}"/>
    <cellStyle name="40% - Accent4 54 2 2" xfId="7488" xr:uid="{00000000-0005-0000-0000-000068240000}"/>
    <cellStyle name="40% - Accent4 54 2_Working Capital Current" xfId="12043" xr:uid="{00000000-0005-0000-0000-000069240000}"/>
    <cellStyle name="40% - Accent4 54 3" xfId="7489" xr:uid="{00000000-0005-0000-0000-00006A240000}"/>
    <cellStyle name="40% - Accent4 54 4" xfId="7490" xr:uid="{00000000-0005-0000-0000-00006B240000}"/>
    <cellStyle name="40% - Accent4 54_Working Capital Current" xfId="12044" xr:uid="{00000000-0005-0000-0000-00006C240000}"/>
    <cellStyle name="40% - Accent4 55" xfId="7491" xr:uid="{00000000-0005-0000-0000-00006D240000}"/>
    <cellStyle name="40% - Accent4 55 2" xfId="7492" xr:uid="{00000000-0005-0000-0000-00006E240000}"/>
    <cellStyle name="40% - Accent4 55 2 2" xfId="7493" xr:uid="{00000000-0005-0000-0000-00006F240000}"/>
    <cellStyle name="40% - Accent4 55 2_Working Capital Current" xfId="12045" xr:uid="{00000000-0005-0000-0000-000070240000}"/>
    <cellStyle name="40% - Accent4 55 3" xfId="7494" xr:uid="{00000000-0005-0000-0000-000071240000}"/>
    <cellStyle name="40% - Accent4 55 4" xfId="7495" xr:uid="{00000000-0005-0000-0000-000072240000}"/>
    <cellStyle name="40% - Accent4 55_Working Capital Current" xfId="12046" xr:uid="{00000000-0005-0000-0000-000073240000}"/>
    <cellStyle name="40% - Accent4 56" xfId="7496" xr:uid="{00000000-0005-0000-0000-000074240000}"/>
    <cellStyle name="40% - Accent4 56 2" xfId="7497" xr:uid="{00000000-0005-0000-0000-000075240000}"/>
    <cellStyle name="40% - Accent4 56 2 2" xfId="7498" xr:uid="{00000000-0005-0000-0000-000076240000}"/>
    <cellStyle name="40% - Accent4 56 2_Working Capital Current" xfId="12047" xr:uid="{00000000-0005-0000-0000-000077240000}"/>
    <cellStyle name="40% - Accent4 56 3" xfId="7499" xr:uid="{00000000-0005-0000-0000-000078240000}"/>
    <cellStyle name="40% - Accent4 56 4" xfId="7500" xr:uid="{00000000-0005-0000-0000-000079240000}"/>
    <cellStyle name="40% - Accent4 56_Working Capital Current" xfId="12048" xr:uid="{00000000-0005-0000-0000-00007A240000}"/>
    <cellStyle name="40% - Accent4 57" xfId="7501" xr:uid="{00000000-0005-0000-0000-00007B240000}"/>
    <cellStyle name="40% - Accent4 57 2" xfId="7502" xr:uid="{00000000-0005-0000-0000-00007C240000}"/>
    <cellStyle name="40% - Accent4 57 2 2" xfId="7503" xr:uid="{00000000-0005-0000-0000-00007D240000}"/>
    <cellStyle name="40% - Accent4 57 2_Working Capital Current" xfId="12049" xr:uid="{00000000-0005-0000-0000-00007E240000}"/>
    <cellStyle name="40% - Accent4 57 3" xfId="7504" xr:uid="{00000000-0005-0000-0000-00007F240000}"/>
    <cellStyle name="40% - Accent4 57 4" xfId="7505" xr:uid="{00000000-0005-0000-0000-000080240000}"/>
    <cellStyle name="40% - Accent4 57_Working Capital Current" xfId="12050" xr:uid="{00000000-0005-0000-0000-000081240000}"/>
    <cellStyle name="40% - Accent4 58" xfId="7506" xr:uid="{00000000-0005-0000-0000-000082240000}"/>
    <cellStyle name="40% - Accent4 58 2" xfId="7507" xr:uid="{00000000-0005-0000-0000-000083240000}"/>
    <cellStyle name="40% - Accent4 58 2 2" xfId="7508" xr:uid="{00000000-0005-0000-0000-000084240000}"/>
    <cellStyle name="40% - Accent4 58 2_Working Capital Current" xfId="12051" xr:uid="{00000000-0005-0000-0000-000085240000}"/>
    <cellStyle name="40% - Accent4 58 3" xfId="7509" xr:uid="{00000000-0005-0000-0000-000086240000}"/>
    <cellStyle name="40% - Accent4 58 4" xfId="7510" xr:uid="{00000000-0005-0000-0000-000087240000}"/>
    <cellStyle name="40% - Accent4 58_Working Capital Current" xfId="12052" xr:uid="{00000000-0005-0000-0000-000088240000}"/>
    <cellStyle name="40% - Accent4 59" xfId="7511" xr:uid="{00000000-0005-0000-0000-000089240000}"/>
    <cellStyle name="40% - Accent4 59 2" xfId="7512" xr:uid="{00000000-0005-0000-0000-00008A240000}"/>
    <cellStyle name="40% - Accent4 59 2 2" xfId="7513" xr:uid="{00000000-0005-0000-0000-00008B240000}"/>
    <cellStyle name="40% - Accent4 59 2_Working Capital Current" xfId="12053" xr:uid="{00000000-0005-0000-0000-00008C240000}"/>
    <cellStyle name="40% - Accent4 59 3" xfId="7514" xr:uid="{00000000-0005-0000-0000-00008D240000}"/>
    <cellStyle name="40% - Accent4 59 4" xfId="7515" xr:uid="{00000000-0005-0000-0000-00008E240000}"/>
    <cellStyle name="40% - Accent4 59_Working Capital Current" xfId="12054" xr:uid="{00000000-0005-0000-0000-00008F240000}"/>
    <cellStyle name="40% - Accent4 6" xfId="7516" xr:uid="{00000000-0005-0000-0000-000090240000}"/>
    <cellStyle name="40% - Accent4 6 2" xfId="7517" xr:uid="{00000000-0005-0000-0000-000091240000}"/>
    <cellStyle name="40% - Accent4 6 2 2" xfId="7518" xr:uid="{00000000-0005-0000-0000-000092240000}"/>
    <cellStyle name="40% - Accent4 6 2 2 2" xfId="7519" xr:uid="{00000000-0005-0000-0000-000093240000}"/>
    <cellStyle name="40% - Accent4 6 2 2_Working Capital Current" xfId="12055" xr:uid="{00000000-0005-0000-0000-000094240000}"/>
    <cellStyle name="40% - Accent4 6 2 3" xfId="7520" xr:uid="{00000000-0005-0000-0000-000095240000}"/>
    <cellStyle name="40% - Accent4 6 2 4" xfId="7521" xr:uid="{00000000-0005-0000-0000-000096240000}"/>
    <cellStyle name="40% - Accent4 6 2_Working Capital Current" xfId="12056" xr:uid="{00000000-0005-0000-0000-000097240000}"/>
    <cellStyle name="40% - Accent4 6 3" xfId="7522" xr:uid="{00000000-0005-0000-0000-000098240000}"/>
    <cellStyle name="40% - Accent4 6 3 2" xfId="7523" xr:uid="{00000000-0005-0000-0000-000099240000}"/>
    <cellStyle name="40% - Accent4 6 3_Working Capital Current" xfId="12057" xr:uid="{00000000-0005-0000-0000-00009A240000}"/>
    <cellStyle name="40% - Accent4 6 4" xfId="7524" xr:uid="{00000000-0005-0000-0000-00009B240000}"/>
    <cellStyle name="40% - Accent4 6 5" xfId="7525" xr:uid="{00000000-0005-0000-0000-00009C240000}"/>
    <cellStyle name="40% - Accent4 6_Not_for_upload_before_M4_correc" xfId="12058" xr:uid="{00000000-0005-0000-0000-00009D240000}"/>
    <cellStyle name="40% - Accent4 60" xfId="7526" xr:uid="{00000000-0005-0000-0000-00009E240000}"/>
    <cellStyle name="40% - Accent4 60 2" xfId="7527" xr:uid="{00000000-0005-0000-0000-00009F240000}"/>
    <cellStyle name="40% - Accent4 60 2 2" xfId="7528" xr:uid="{00000000-0005-0000-0000-0000A0240000}"/>
    <cellStyle name="40% - Accent4 60 2_Working Capital Current" xfId="12059" xr:uid="{00000000-0005-0000-0000-0000A1240000}"/>
    <cellStyle name="40% - Accent4 60 3" xfId="7529" xr:uid="{00000000-0005-0000-0000-0000A2240000}"/>
    <cellStyle name="40% - Accent4 60 4" xfId="7530" xr:uid="{00000000-0005-0000-0000-0000A3240000}"/>
    <cellStyle name="40% - Accent4 60_Working Capital Current" xfId="12060" xr:uid="{00000000-0005-0000-0000-0000A4240000}"/>
    <cellStyle name="40% - Accent4 61" xfId="7531" xr:uid="{00000000-0005-0000-0000-0000A5240000}"/>
    <cellStyle name="40% - Accent4 61 2" xfId="7532" xr:uid="{00000000-0005-0000-0000-0000A6240000}"/>
    <cellStyle name="40% - Accent4 61 2 2" xfId="7533" xr:uid="{00000000-0005-0000-0000-0000A7240000}"/>
    <cellStyle name="40% - Accent4 61 2_Working Capital Current" xfId="12061" xr:uid="{00000000-0005-0000-0000-0000A8240000}"/>
    <cellStyle name="40% - Accent4 61 3" xfId="7534" xr:uid="{00000000-0005-0000-0000-0000A9240000}"/>
    <cellStyle name="40% - Accent4 61 4" xfId="7535" xr:uid="{00000000-0005-0000-0000-0000AA240000}"/>
    <cellStyle name="40% - Accent4 61_Working Capital Current" xfId="12062" xr:uid="{00000000-0005-0000-0000-0000AB240000}"/>
    <cellStyle name="40% - Accent4 62" xfId="7536" xr:uid="{00000000-0005-0000-0000-0000AC240000}"/>
    <cellStyle name="40% - Accent4 62 2" xfId="7537" xr:uid="{00000000-0005-0000-0000-0000AD240000}"/>
    <cellStyle name="40% - Accent4 62 2 2" xfId="7538" xr:uid="{00000000-0005-0000-0000-0000AE240000}"/>
    <cellStyle name="40% - Accent4 62 2_Working Capital Current" xfId="12063" xr:uid="{00000000-0005-0000-0000-0000AF240000}"/>
    <cellStyle name="40% - Accent4 62 3" xfId="7539" xr:uid="{00000000-0005-0000-0000-0000B0240000}"/>
    <cellStyle name="40% - Accent4 62 4" xfId="7540" xr:uid="{00000000-0005-0000-0000-0000B1240000}"/>
    <cellStyle name="40% - Accent4 62_Working Capital Current" xfId="12064" xr:uid="{00000000-0005-0000-0000-0000B2240000}"/>
    <cellStyle name="40% - Accent4 63" xfId="7541" xr:uid="{00000000-0005-0000-0000-0000B3240000}"/>
    <cellStyle name="40% - Accent4 63 2" xfId="7542" xr:uid="{00000000-0005-0000-0000-0000B4240000}"/>
    <cellStyle name="40% - Accent4 63 2 2" xfId="7543" xr:uid="{00000000-0005-0000-0000-0000B5240000}"/>
    <cellStyle name="40% - Accent4 63 2_Working Capital Current" xfId="12065" xr:uid="{00000000-0005-0000-0000-0000B6240000}"/>
    <cellStyle name="40% - Accent4 63 3" xfId="7544" xr:uid="{00000000-0005-0000-0000-0000B7240000}"/>
    <cellStyle name="40% - Accent4 63 4" xfId="7545" xr:uid="{00000000-0005-0000-0000-0000B8240000}"/>
    <cellStyle name="40% - Accent4 63_Working Capital Current" xfId="12066" xr:uid="{00000000-0005-0000-0000-0000B9240000}"/>
    <cellStyle name="40% - Accent4 64" xfId="7546" xr:uid="{00000000-0005-0000-0000-0000BA240000}"/>
    <cellStyle name="40% - Accent4 64 2" xfId="7547" xr:uid="{00000000-0005-0000-0000-0000BB240000}"/>
    <cellStyle name="40% - Accent4 64 2 2" xfId="7548" xr:uid="{00000000-0005-0000-0000-0000BC240000}"/>
    <cellStyle name="40% - Accent4 64 2_Working Capital Current" xfId="12067" xr:uid="{00000000-0005-0000-0000-0000BD240000}"/>
    <cellStyle name="40% - Accent4 64 3" xfId="7549" xr:uid="{00000000-0005-0000-0000-0000BE240000}"/>
    <cellStyle name="40% - Accent4 64 4" xfId="7550" xr:uid="{00000000-0005-0000-0000-0000BF240000}"/>
    <cellStyle name="40% - Accent4 64_Working Capital Current" xfId="12068" xr:uid="{00000000-0005-0000-0000-0000C0240000}"/>
    <cellStyle name="40% - Accent4 65" xfId="7551" xr:uid="{00000000-0005-0000-0000-0000C1240000}"/>
    <cellStyle name="40% - Accent4 65 2" xfId="7552" xr:uid="{00000000-0005-0000-0000-0000C2240000}"/>
    <cellStyle name="40% - Accent4 65 2 2" xfId="7553" xr:uid="{00000000-0005-0000-0000-0000C3240000}"/>
    <cellStyle name="40% - Accent4 65 2_Working Capital Current" xfId="12069" xr:uid="{00000000-0005-0000-0000-0000C4240000}"/>
    <cellStyle name="40% - Accent4 65 3" xfId="7554" xr:uid="{00000000-0005-0000-0000-0000C5240000}"/>
    <cellStyle name="40% - Accent4 65 4" xfId="7555" xr:uid="{00000000-0005-0000-0000-0000C6240000}"/>
    <cellStyle name="40% - Accent4 65_Working Capital Current" xfId="12070" xr:uid="{00000000-0005-0000-0000-0000C7240000}"/>
    <cellStyle name="40% - Accent4 66" xfId="7556" xr:uid="{00000000-0005-0000-0000-0000C8240000}"/>
    <cellStyle name="40% - Accent4 66 2" xfId="7557" xr:uid="{00000000-0005-0000-0000-0000C9240000}"/>
    <cellStyle name="40% - Accent4 66 2 2" xfId="7558" xr:uid="{00000000-0005-0000-0000-0000CA240000}"/>
    <cellStyle name="40% - Accent4 66 2_Working Capital Current" xfId="12071" xr:uid="{00000000-0005-0000-0000-0000CB240000}"/>
    <cellStyle name="40% - Accent4 66 3" xfId="7559" xr:uid="{00000000-0005-0000-0000-0000CC240000}"/>
    <cellStyle name="40% - Accent4 66 4" xfId="7560" xr:uid="{00000000-0005-0000-0000-0000CD240000}"/>
    <cellStyle name="40% - Accent4 66_Working Capital Current" xfId="12072" xr:uid="{00000000-0005-0000-0000-0000CE240000}"/>
    <cellStyle name="40% - Accent4 67" xfId="7561" xr:uid="{00000000-0005-0000-0000-0000CF240000}"/>
    <cellStyle name="40% - Accent4 67 2" xfId="7562" xr:uid="{00000000-0005-0000-0000-0000D0240000}"/>
    <cellStyle name="40% - Accent4 67 2 2" xfId="7563" xr:uid="{00000000-0005-0000-0000-0000D1240000}"/>
    <cellStyle name="40% - Accent4 67 2_Working Capital Current" xfId="12073" xr:uid="{00000000-0005-0000-0000-0000D2240000}"/>
    <cellStyle name="40% - Accent4 67 3" xfId="7564" xr:uid="{00000000-0005-0000-0000-0000D3240000}"/>
    <cellStyle name="40% - Accent4 67 4" xfId="7565" xr:uid="{00000000-0005-0000-0000-0000D4240000}"/>
    <cellStyle name="40% - Accent4 67_Working Capital Current" xfId="12074" xr:uid="{00000000-0005-0000-0000-0000D5240000}"/>
    <cellStyle name="40% - Accent4 68" xfId="7566" xr:uid="{00000000-0005-0000-0000-0000D6240000}"/>
    <cellStyle name="40% - Accent4 68 2" xfId="7567" xr:uid="{00000000-0005-0000-0000-0000D7240000}"/>
    <cellStyle name="40% - Accent4 68 2 2" xfId="7568" xr:uid="{00000000-0005-0000-0000-0000D8240000}"/>
    <cellStyle name="40% - Accent4 68 2_Working Capital Current" xfId="12075" xr:uid="{00000000-0005-0000-0000-0000D9240000}"/>
    <cellStyle name="40% - Accent4 68 3" xfId="7569" xr:uid="{00000000-0005-0000-0000-0000DA240000}"/>
    <cellStyle name="40% - Accent4 68 4" xfId="7570" xr:uid="{00000000-0005-0000-0000-0000DB240000}"/>
    <cellStyle name="40% - Accent4 68_Working Capital Current" xfId="12076" xr:uid="{00000000-0005-0000-0000-0000DC240000}"/>
    <cellStyle name="40% - Accent4 69" xfId="7571" xr:uid="{00000000-0005-0000-0000-0000DD240000}"/>
    <cellStyle name="40% - Accent4 69 2" xfId="7572" xr:uid="{00000000-0005-0000-0000-0000DE240000}"/>
    <cellStyle name="40% - Accent4 69 2 2" xfId="7573" xr:uid="{00000000-0005-0000-0000-0000DF240000}"/>
    <cellStyle name="40% - Accent4 69 2_Working Capital Current" xfId="12077" xr:uid="{00000000-0005-0000-0000-0000E0240000}"/>
    <cellStyle name="40% - Accent4 69 3" xfId="7574" xr:uid="{00000000-0005-0000-0000-0000E1240000}"/>
    <cellStyle name="40% - Accent4 69 4" xfId="7575" xr:uid="{00000000-0005-0000-0000-0000E2240000}"/>
    <cellStyle name="40% - Accent4 69_Working Capital Current" xfId="12078" xr:uid="{00000000-0005-0000-0000-0000E3240000}"/>
    <cellStyle name="40% - Accent4 7" xfId="7576" xr:uid="{00000000-0005-0000-0000-0000E4240000}"/>
    <cellStyle name="40% - Accent4 7 2" xfId="7577" xr:uid="{00000000-0005-0000-0000-0000E5240000}"/>
    <cellStyle name="40% - Accent4 7 2 2" xfId="7578" xr:uid="{00000000-0005-0000-0000-0000E6240000}"/>
    <cellStyle name="40% - Accent4 7 2 2 2" xfId="7579" xr:uid="{00000000-0005-0000-0000-0000E7240000}"/>
    <cellStyle name="40% - Accent4 7 2 2_Working Capital Current" xfId="12079" xr:uid="{00000000-0005-0000-0000-0000E8240000}"/>
    <cellStyle name="40% - Accent4 7 2 3" xfId="7580" xr:uid="{00000000-0005-0000-0000-0000E9240000}"/>
    <cellStyle name="40% - Accent4 7 2 4" xfId="7581" xr:uid="{00000000-0005-0000-0000-0000EA240000}"/>
    <cellStyle name="40% - Accent4 7 2_Working Capital Current" xfId="12080" xr:uid="{00000000-0005-0000-0000-0000EB240000}"/>
    <cellStyle name="40% - Accent4 7 3" xfId="7582" xr:uid="{00000000-0005-0000-0000-0000EC240000}"/>
    <cellStyle name="40% - Accent4 7 3 2" xfId="7583" xr:uid="{00000000-0005-0000-0000-0000ED240000}"/>
    <cellStyle name="40% - Accent4 7 3_Working Capital Current" xfId="12081" xr:uid="{00000000-0005-0000-0000-0000EE240000}"/>
    <cellStyle name="40% - Accent4 7 4" xfId="7584" xr:uid="{00000000-0005-0000-0000-0000EF240000}"/>
    <cellStyle name="40% - Accent4 7 5" xfId="7585" xr:uid="{00000000-0005-0000-0000-0000F0240000}"/>
    <cellStyle name="40% - Accent4 7_Not_for_upload_before_M4_correc" xfId="12082" xr:uid="{00000000-0005-0000-0000-0000F1240000}"/>
    <cellStyle name="40% - Accent4 70" xfId="7586" xr:uid="{00000000-0005-0000-0000-0000F2240000}"/>
    <cellStyle name="40% - Accent4 70 2" xfId="7587" xr:uid="{00000000-0005-0000-0000-0000F3240000}"/>
    <cellStyle name="40% - Accent4 70 2 2" xfId="7588" xr:uid="{00000000-0005-0000-0000-0000F4240000}"/>
    <cellStyle name="40% - Accent4 70 2_Working Capital Current" xfId="12083" xr:uid="{00000000-0005-0000-0000-0000F5240000}"/>
    <cellStyle name="40% - Accent4 70 3" xfId="7589" xr:uid="{00000000-0005-0000-0000-0000F6240000}"/>
    <cellStyle name="40% - Accent4 70 4" xfId="7590" xr:uid="{00000000-0005-0000-0000-0000F7240000}"/>
    <cellStyle name="40% - Accent4 70_Working Capital Current" xfId="12084" xr:uid="{00000000-0005-0000-0000-0000F8240000}"/>
    <cellStyle name="40% - Accent4 71" xfId="7591" xr:uid="{00000000-0005-0000-0000-0000F9240000}"/>
    <cellStyle name="40% - Accent4 71 2" xfId="7592" xr:uid="{00000000-0005-0000-0000-0000FA240000}"/>
    <cellStyle name="40% - Accent4 71 2 2" xfId="7593" xr:uid="{00000000-0005-0000-0000-0000FB240000}"/>
    <cellStyle name="40% - Accent4 71 2_Working Capital Current" xfId="12085" xr:uid="{00000000-0005-0000-0000-0000FC240000}"/>
    <cellStyle name="40% - Accent4 71 3" xfId="7594" xr:uid="{00000000-0005-0000-0000-0000FD240000}"/>
    <cellStyle name="40% - Accent4 71 4" xfId="7595" xr:uid="{00000000-0005-0000-0000-0000FE240000}"/>
    <cellStyle name="40% - Accent4 71_Working Capital Current" xfId="12086" xr:uid="{00000000-0005-0000-0000-0000FF240000}"/>
    <cellStyle name="40% - Accent4 72" xfId="7596" xr:uid="{00000000-0005-0000-0000-000000250000}"/>
    <cellStyle name="40% - Accent4 72 2" xfId="7597" xr:uid="{00000000-0005-0000-0000-000001250000}"/>
    <cellStyle name="40% - Accent4 72 2 2" xfId="7598" xr:uid="{00000000-0005-0000-0000-000002250000}"/>
    <cellStyle name="40% - Accent4 72 2_Working Capital Current" xfId="12087" xr:uid="{00000000-0005-0000-0000-000003250000}"/>
    <cellStyle name="40% - Accent4 72 3" xfId="7599" xr:uid="{00000000-0005-0000-0000-000004250000}"/>
    <cellStyle name="40% - Accent4 72 4" xfId="7600" xr:uid="{00000000-0005-0000-0000-000005250000}"/>
    <cellStyle name="40% - Accent4 72_Working Capital Current" xfId="12088" xr:uid="{00000000-0005-0000-0000-000006250000}"/>
    <cellStyle name="40% - Accent4 73" xfId="7601" xr:uid="{00000000-0005-0000-0000-000007250000}"/>
    <cellStyle name="40% - Accent4 73 2" xfId="7602" xr:uid="{00000000-0005-0000-0000-000008250000}"/>
    <cellStyle name="40% - Accent4 73 2 2" xfId="7603" xr:uid="{00000000-0005-0000-0000-000009250000}"/>
    <cellStyle name="40% - Accent4 73 2_Working Capital Current" xfId="12089" xr:uid="{00000000-0005-0000-0000-00000A250000}"/>
    <cellStyle name="40% - Accent4 73 3" xfId="7604" xr:uid="{00000000-0005-0000-0000-00000B250000}"/>
    <cellStyle name="40% - Accent4 73 4" xfId="7605" xr:uid="{00000000-0005-0000-0000-00000C250000}"/>
    <cellStyle name="40% - Accent4 73_Working Capital Current" xfId="12090" xr:uid="{00000000-0005-0000-0000-00000D250000}"/>
    <cellStyle name="40% - Accent4 74" xfId="7606" xr:uid="{00000000-0005-0000-0000-00000E250000}"/>
    <cellStyle name="40% - Accent4 74 2" xfId="7607" xr:uid="{00000000-0005-0000-0000-00000F250000}"/>
    <cellStyle name="40% - Accent4 74 2 2" xfId="7608" xr:uid="{00000000-0005-0000-0000-000010250000}"/>
    <cellStyle name="40% - Accent4 74 2_Working Capital Current" xfId="12091" xr:uid="{00000000-0005-0000-0000-000011250000}"/>
    <cellStyle name="40% - Accent4 74 3" xfId="7609" xr:uid="{00000000-0005-0000-0000-000012250000}"/>
    <cellStyle name="40% - Accent4 74 4" xfId="7610" xr:uid="{00000000-0005-0000-0000-000013250000}"/>
    <cellStyle name="40% - Accent4 74_Working Capital Current" xfId="12092" xr:uid="{00000000-0005-0000-0000-000014250000}"/>
    <cellStyle name="40% - Accent4 75" xfId="7611" xr:uid="{00000000-0005-0000-0000-000015250000}"/>
    <cellStyle name="40% - Accent4 75 2" xfId="7612" xr:uid="{00000000-0005-0000-0000-000016250000}"/>
    <cellStyle name="40% - Accent4 75 2 2" xfId="7613" xr:uid="{00000000-0005-0000-0000-000017250000}"/>
    <cellStyle name="40% - Accent4 75 2_Working Capital Current" xfId="12093" xr:uid="{00000000-0005-0000-0000-000018250000}"/>
    <cellStyle name="40% - Accent4 75 3" xfId="7614" xr:uid="{00000000-0005-0000-0000-000019250000}"/>
    <cellStyle name="40% - Accent4 75 4" xfId="7615" xr:uid="{00000000-0005-0000-0000-00001A250000}"/>
    <cellStyle name="40% - Accent4 75_Working Capital Current" xfId="12094" xr:uid="{00000000-0005-0000-0000-00001B250000}"/>
    <cellStyle name="40% - Accent4 76" xfId="7616" xr:uid="{00000000-0005-0000-0000-00001C250000}"/>
    <cellStyle name="40% - Accent4 76 2" xfId="7617" xr:uid="{00000000-0005-0000-0000-00001D250000}"/>
    <cellStyle name="40% - Accent4 76 2 2" xfId="7618" xr:uid="{00000000-0005-0000-0000-00001E250000}"/>
    <cellStyle name="40% - Accent4 76 2_Working Capital Current" xfId="12095" xr:uid="{00000000-0005-0000-0000-00001F250000}"/>
    <cellStyle name="40% - Accent4 76 3" xfId="7619" xr:uid="{00000000-0005-0000-0000-000020250000}"/>
    <cellStyle name="40% - Accent4 76 4" xfId="7620" xr:uid="{00000000-0005-0000-0000-000021250000}"/>
    <cellStyle name="40% - Accent4 76_Working Capital Current" xfId="12096" xr:uid="{00000000-0005-0000-0000-000022250000}"/>
    <cellStyle name="40% - Accent4 77" xfId="7621" xr:uid="{00000000-0005-0000-0000-000023250000}"/>
    <cellStyle name="40% - Accent4 77 2" xfId="7622" xr:uid="{00000000-0005-0000-0000-000024250000}"/>
    <cellStyle name="40% - Accent4 77 2 2" xfId="7623" xr:uid="{00000000-0005-0000-0000-000025250000}"/>
    <cellStyle name="40% - Accent4 77 2_Working Capital Current" xfId="12097" xr:uid="{00000000-0005-0000-0000-000026250000}"/>
    <cellStyle name="40% - Accent4 77 3" xfId="7624" xr:uid="{00000000-0005-0000-0000-000027250000}"/>
    <cellStyle name="40% - Accent4 77 4" xfId="7625" xr:uid="{00000000-0005-0000-0000-000028250000}"/>
    <cellStyle name="40% - Accent4 77_Working Capital Current" xfId="12098" xr:uid="{00000000-0005-0000-0000-000029250000}"/>
    <cellStyle name="40% - Accent4 78" xfId="7626" xr:uid="{00000000-0005-0000-0000-00002A250000}"/>
    <cellStyle name="40% - Accent4 78 2" xfId="7627" xr:uid="{00000000-0005-0000-0000-00002B250000}"/>
    <cellStyle name="40% - Accent4 78 2 2" xfId="7628" xr:uid="{00000000-0005-0000-0000-00002C250000}"/>
    <cellStyle name="40% - Accent4 78 2_Working Capital Current" xfId="12099" xr:uid="{00000000-0005-0000-0000-00002D250000}"/>
    <cellStyle name="40% - Accent4 78 3" xfId="7629" xr:uid="{00000000-0005-0000-0000-00002E250000}"/>
    <cellStyle name="40% - Accent4 78 4" xfId="7630" xr:uid="{00000000-0005-0000-0000-00002F250000}"/>
    <cellStyle name="40% - Accent4 78_Working Capital Current" xfId="12100" xr:uid="{00000000-0005-0000-0000-000030250000}"/>
    <cellStyle name="40% - Accent4 79" xfId="7631" xr:uid="{00000000-0005-0000-0000-000031250000}"/>
    <cellStyle name="40% - Accent4 79 2" xfId="7632" xr:uid="{00000000-0005-0000-0000-000032250000}"/>
    <cellStyle name="40% - Accent4 79 2 2" xfId="7633" xr:uid="{00000000-0005-0000-0000-000033250000}"/>
    <cellStyle name="40% - Accent4 79 2_Working Capital Current" xfId="12101" xr:uid="{00000000-0005-0000-0000-000034250000}"/>
    <cellStyle name="40% - Accent4 79 3" xfId="7634" xr:uid="{00000000-0005-0000-0000-000035250000}"/>
    <cellStyle name="40% - Accent4 79 4" xfId="7635" xr:uid="{00000000-0005-0000-0000-000036250000}"/>
    <cellStyle name="40% - Accent4 79_Working Capital Current" xfId="12102" xr:uid="{00000000-0005-0000-0000-000037250000}"/>
    <cellStyle name="40% - Accent4 8" xfId="7636" xr:uid="{00000000-0005-0000-0000-000038250000}"/>
    <cellStyle name="40% - Accent4 8 2" xfId="7637" xr:uid="{00000000-0005-0000-0000-000039250000}"/>
    <cellStyle name="40% - Accent4 8 2 2" xfId="7638" xr:uid="{00000000-0005-0000-0000-00003A250000}"/>
    <cellStyle name="40% - Accent4 8 2 2 2" xfId="7639" xr:uid="{00000000-0005-0000-0000-00003B250000}"/>
    <cellStyle name="40% - Accent4 8 2 2_Working Capital Current" xfId="12103" xr:uid="{00000000-0005-0000-0000-00003C250000}"/>
    <cellStyle name="40% - Accent4 8 2 3" xfId="7640" xr:uid="{00000000-0005-0000-0000-00003D250000}"/>
    <cellStyle name="40% - Accent4 8 2 4" xfId="7641" xr:uid="{00000000-0005-0000-0000-00003E250000}"/>
    <cellStyle name="40% - Accent4 8 2_Working Capital Current" xfId="12104" xr:uid="{00000000-0005-0000-0000-00003F250000}"/>
    <cellStyle name="40% - Accent4 8 3" xfId="7642" xr:uid="{00000000-0005-0000-0000-000040250000}"/>
    <cellStyle name="40% - Accent4 8 3 2" xfId="7643" xr:uid="{00000000-0005-0000-0000-000041250000}"/>
    <cellStyle name="40% - Accent4 8 3_Working Capital Current" xfId="12105" xr:uid="{00000000-0005-0000-0000-000042250000}"/>
    <cellStyle name="40% - Accent4 8 4" xfId="7644" xr:uid="{00000000-0005-0000-0000-000043250000}"/>
    <cellStyle name="40% - Accent4 8 5" xfId="7645" xr:uid="{00000000-0005-0000-0000-000044250000}"/>
    <cellStyle name="40% - Accent4 8_Not_for_upload_before_M4_correc" xfId="12106" xr:uid="{00000000-0005-0000-0000-000045250000}"/>
    <cellStyle name="40% - Accent4 80" xfId="7646" xr:uid="{00000000-0005-0000-0000-000046250000}"/>
    <cellStyle name="40% - Accent4 80 2" xfId="7647" xr:uid="{00000000-0005-0000-0000-000047250000}"/>
    <cellStyle name="40% - Accent4 80 2 2" xfId="7648" xr:uid="{00000000-0005-0000-0000-000048250000}"/>
    <cellStyle name="40% - Accent4 80 2_Working Capital Current" xfId="12107" xr:uid="{00000000-0005-0000-0000-000049250000}"/>
    <cellStyle name="40% - Accent4 80 3" xfId="7649" xr:uid="{00000000-0005-0000-0000-00004A250000}"/>
    <cellStyle name="40% - Accent4 80 4" xfId="7650" xr:uid="{00000000-0005-0000-0000-00004B250000}"/>
    <cellStyle name="40% - Accent4 80_Working Capital Current" xfId="12108" xr:uid="{00000000-0005-0000-0000-00004C250000}"/>
    <cellStyle name="40% - Accent4 81" xfId="7651" xr:uid="{00000000-0005-0000-0000-00004D250000}"/>
    <cellStyle name="40% - Accent4 81 2" xfId="7652" xr:uid="{00000000-0005-0000-0000-00004E250000}"/>
    <cellStyle name="40% - Accent4 81 2 2" xfId="7653" xr:uid="{00000000-0005-0000-0000-00004F250000}"/>
    <cellStyle name="40% - Accent4 81 2_Working Capital Current" xfId="12109" xr:uid="{00000000-0005-0000-0000-000050250000}"/>
    <cellStyle name="40% - Accent4 81 3" xfId="7654" xr:uid="{00000000-0005-0000-0000-000051250000}"/>
    <cellStyle name="40% - Accent4 81 4" xfId="7655" xr:uid="{00000000-0005-0000-0000-000052250000}"/>
    <cellStyle name="40% - Accent4 81_Working Capital Current" xfId="12110" xr:uid="{00000000-0005-0000-0000-000053250000}"/>
    <cellStyle name="40% - Accent4 82" xfId="7656" xr:uid="{00000000-0005-0000-0000-000054250000}"/>
    <cellStyle name="40% - Accent4 82 2" xfId="7657" xr:uid="{00000000-0005-0000-0000-000055250000}"/>
    <cellStyle name="40% - Accent4 82 2 2" xfId="7658" xr:uid="{00000000-0005-0000-0000-000056250000}"/>
    <cellStyle name="40% - Accent4 82 2_Working Capital Current" xfId="12111" xr:uid="{00000000-0005-0000-0000-000057250000}"/>
    <cellStyle name="40% - Accent4 82 3" xfId="7659" xr:uid="{00000000-0005-0000-0000-000058250000}"/>
    <cellStyle name="40% - Accent4 82 4" xfId="7660" xr:uid="{00000000-0005-0000-0000-000059250000}"/>
    <cellStyle name="40% - Accent4 82_Working Capital Current" xfId="12112" xr:uid="{00000000-0005-0000-0000-00005A250000}"/>
    <cellStyle name="40% - Accent4 83" xfId="7661" xr:uid="{00000000-0005-0000-0000-00005B250000}"/>
    <cellStyle name="40% - Accent4 83 2" xfId="7662" xr:uid="{00000000-0005-0000-0000-00005C250000}"/>
    <cellStyle name="40% - Accent4 83 2 2" xfId="7663" xr:uid="{00000000-0005-0000-0000-00005D250000}"/>
    <cellStyle name="40% - Accent4 83 2_Working Capital Current" xfId="12113" xr:uid="{00000000-0005-0000-0000-00005E250000}"/>
    <cellStyle name="40% - Accent4 83 3" xfId="7664" xr:uid="{00000000-0005-0000-0000-00005F250000}"/>
    <cellStyle name="40% - Accent4 83 4" xfId="7665" xr:uid="{00000000-0005-0000-0000-000060250000}"/>
    <cellStyle name="40% - Accent4 83_Working Capital Current" xfId="12114" xr:uid="{00000000-0005-0000-0000-000061250000}"/>
    <cellStyle name="40% - Accent4 84" xfId="7666" xr:uid="{00000000-0005-0000-0000-000062250000}"/>
    <cellStyle name="40% - Accent4 84 2" xfId="7667" xr:uid="{00000000-0005-0000-0000-000063250000}"/>
    <cellStyle name="40% - Accent4 84 2 2" xfId="7668" xr:uid="{00000000-0005-0000-0000-000064250000}"/>
    <cellStyle name="40% - Accent4 84 2_Working Capital Current" xfId="12115" xr:uid="{00000000-0005-0000-0000-000065250000}"/>
    <cellStyle name="40% - Accent4 84 3" xfId="7669" xr:uid="{00000000-0005-0000-0000-000066250000}"/>
    <cellStyle name="40% - Accent4 84 4" xfId="7670" xr:uid="{00000000-0005-0000-0000-000067250000}"/>
    <cellStyle name="40% - Accent4 84_Working Capital Current" xfId="12116" xr:uid="{00000000-0005-0000-0000-000068250000}"/>
    <cellStyle name="40% - Accent4 85" xfId="7671" xr:uid="{00000000-0005-0000-0000-000069250000}"/>
    <cellStyle name="40% - Accent4 85 2" xfId="7672" xr:uid="{00000000-0005-0000-0000-00006A250000}"/>
    <cellStyle name="40% - Accent4 85 2 2" xfId="7673" xr:uid="{00000000-0005-0000-0000-00006B250000}"/>
    <cellStyle name="40% - Accent4 85 2_Working Capital Current" xfId="12117" xr:uid="{00000000-0005-0000-0000-00006C250000}"/>
    <cellStyle name="40% - Accent4 85 3" xfId="7674" xr:uid="{00000000-0005-0000-0000-00006D250000}"/>
    <cellStyle name="40% - Accent4 85 4" xfId="7675" xr:uid="{00000000-0005-0000-0000-00006E250000}"/>
    <cellStyle name="40% - Accent4 85_Working Capital Current" xfId="12118" xr:uid="{00000000-0005-0000-0000-00006F250000}"/>
    <cellStyle name="40% - Accent4 86" xfId="7676" xr:uid="{00000000-0005-0000-0000-000070250000}"/>
    <cellStyle name="40% - Accent4 86 2" xfId="7677" xr:uid="{00000000-0005-0000-0000-000071250000}"/>
    <cellStyle name="40% - Accent4 86 2 2" xfId="7678" xr:uid="{00000000-0005-0000-0000-000072250000}"/>
    <cellStyle name="40% - Accent4 86 2_Working Capital Current" xfId="12119" xr:uid="{00000000-0005-0000-0000-000073250000}"/>
    <cellStyle name="40% - Accent4 86 3" xfId="7679" xr:uid="{00000000-0005-0000-0000-000074250000}"/>
    <cellStyle name="40% - Accent4 86 4" xfId="7680" xr:uid="{00000000-0005-0000-0000-000075250000}"/>
    <cellStyle name="40% - Accent4 86_Working Capital Current" xfId="12120" xr:uid="{00000000-0005-0000-0000-000076250000}"/>
    <cellStyle name="40% - Accent4 87" xfId="7681" xr:uid="{00000000-0005-0000-0000-000077250000}"/>
    <cellStyle name="40% - Accent4 87 2" xfId="7682" xr:uid="{00000000-0005-0000-0000-000078250000}"/>
    <cellStyle name="40% - Accent4 87 2 2" xfId="7683" xr:uid="{00000000-0005-0000-0000-000079250000}"/>
    <cellStyle name="40% - Accent4 87 2_Working Capital Current" xfId="12121" xr:uid="{00000000-0005-0000-0000-00007A250000}"/>
    <cellStyle name="40% - Accent4 87 3" xfId="7684" xr:uid="{00000000-0005-0000-0000-00007B250000}"/>
    <cellStyle name="40% - Accent4 87 4" xfId="7685" xr:uid="{00000000-0005-0000-0000-00007C250000}"/>
    <cellStyle name="40% - Accent4 87_Working Capital Current" xfId="12122" xr:uid="{00000000-0005-0000-0000-00007D250000}"/>
    <cellStyle name="40% - Accent4 88" xfId="7686" xr:uid="{00000000-0005-0000-0000-00007E250000}"/>
    <cellStyle name="40% - Accent4 88 2" xfId="7687" xr:uid="{00000000-0005-0000-0000-00007F250000}"/>
    <cellStyle name="40% - Accent4 88 2 2" xfId="7688" xr:uid="{00000000-0005-0000-0000-000080250000}"/>
    <cellStyle name="40% - Accent4 88 2_Working Capital Current" xfId="12123" xr:uid="{00000000-0005-0000-0000-000081250000}"/>
    <cellStyle name="40% - Accent4 88 3" xfId="7689" xr:uid="{00000000-0005-0000-0000-000082250000}"/>
    <cellStyle name="40% - Accent4 88 4" xfId="7690" xr:uid="{00000000-0005-0000-0000-000083250000}"/>
    <cellStyle name="40% - Accent4 88_Working Capital Current" xfId="12124" xr:uid="{00000000-0005-0000-0000-000084250000}"/>
    <cellStyle name="40% - Accent4 89" xfId="7691" xr:uid="{00000000-0005-0000-0000-000085250000}"/>
    <cellStyle name="40% - Accent4 89 2" xfId="7692" xr:uid="{00000000-0005-0000-0000-000086250000}"/>
    <cellStyle name="40% - Accent4 89 2 2" xfId="7693" xr:uid="{00000000-0005-0000-0000-000087250000}"/>
    <cellStyle name="40% - Accent4 89 2_Working Capital Current" xfId="12125" xr:uid="{00000000-0005-0000-0000-000088250000}"/>
    <cellStyle name="40% - Accent4 89 3" xfId="7694" xr:uid="{00000000-0005-0000-0000-000089250000}"/>
    <cellStyle name="40% - Accent4 89 4" xfId="7695" xr:uid="{00000000-0005-0000-0000-00008A250000}"/>
    <cellStyle name="40% - Accent4 89_Working Capital Current" xfId="12126" xr:uid="{00000000-0005-0000-0000-00008B250000}"/>
    <cellStyle name="40% - Accent4 9" xfId="7696" xr:uid="{00000000-0005-0000-0000-00008C250000}"/>
    <cellStyle name="40% - Accent4 9 2" xfId="7697" xr:uid="{00000000-0005-0000-0000-00008D250000}"/>
    <cellStyle name="40% - Accent4 9 2 2" xfId="7698" xr:uid="{00000000-0005-0000-0000-00008E250000}"/>
    <cellStyle name="40% - Accent4 9 2 2 2" xfId="7699" xr:uid="{00000000-0005-0000-0000-00008F250000}"/>
    <cellStyle name="40% - Accent4 9 2 2_Working Capital Current" xfId="12127" xr:uid="{00000000-0005-0000-0000-000090250000}"/>
    <cellStyle name="40% - Accent4 9 2 3" xfId="7700" xr:uid="{00000000-0005-0000-0000-000091250000}"/>
    <cellStyle name="40% - Accent4 9 2 4" xfId="7701" xr:uid="{00000000-0005-0000-0000-000092250000}"/>
    <cellStyle name="40% - Accent4 9 2_Working Capital Current" xfId="12128" xr:uid="{00000000-0005-0000-0000-000093250000}"/>
    <cellStyle name="40% - Accent4 9 3" xfId="7702" xr:uid="{00000000-0005-0000-0000-000094250000}"/>
    <cellStyle name="40% - Accent4 9 3 2" xfId="7703" xr:uid="{00000000-0005-0000-0000-000095250000}"/>
    <cellStyle name="40% - Accent4 9 3_Working Capital Current" xfId="12129" xr:uid="{00000000-0005-0000-0000-000096250000}"/>
    <cellStyle name="40% - Accent4 9 4" xfId="7704" xr:uid="{00000000-0005-0000-0000-000097250000}"/>
    <cellStyle name="40% - Accent4 9 5" xfId="7705" xr:uid="{00000000-0005-0000-0000-000098250000}"/>
    <cellStyle name="40% - Accent4 9_Not_for_upload_before_M4_correc" xfId="12130" xr:uid="{00000000-0005-0000-0000-000099250000}"/>
    <cellStyle name="40% - Accent4 90" xfId="7706" xr:uid="{00000000-0005-0000-0000-00009A250000}"/>
    <cellStyle name="40% - Accent4 90 2" xfId="7707" xr:uid="{00000000-0005-0000-0000-00009B250000}"/>
    <cellStyle name="40% - Accent4 90 2 2" xfId="7708" xr:uid="{00000000-0005-0000-0000-00009C250000}"/>
    <cellStyle name="40% - Accent4 90 2_Working Capital Current" xfId="12131" xr:uid="{00000000-0005-0000-0000-00009D250000}"/>
    <cellStyle name="40% - Accent4 90 3" xfId="7709" xr:uid="{00000000-0005-0000-0000-00009E250000}"/>
    <cellStyle name="40% - Accent4 90 4" xfId="7710" xr:uid="{00000000-0005-0000-0000-00009F250000}"/>
    <cellStyle name="40% - Accent4 90_Working Capital Current" xfId="12132" xr:uid="{00000000-0005-0000-0000-0000A0250000}"/>
    <cellStyle name="40% - Accent4 91" xfId="7711" xr:uid="{00000000-0005-0000-0000-0000A1250000}"/>
    <cellStyle name="40% - Accent4 91 2" xfId="7712" xr:uid="{00000000-0005-0000-0000-0000A2250000}"/>
    <cellStyle name="40% - Accent4 91 2 2" xfId="7713" xr:uid="{00000000-0005-0000-0000-0000A3250000}"/>
    <cellStyle name="40% - Accent4 91 2_Working Capital Current" xfId="12133" xr:uid="{00000000-0005-0000-0000-0000A4250000}"/>
    <cellStyle name="40% - Accent4 91 3" xfId="7714" xr:uid="{00000000-0005-0000-0000-0000A5250000}"/>
    <cellStyle name="40% - Accent4 91 4" xfId="7715" xr:uid="{00000000-0005-0000-0000-0000A6250000}"/>
    <cellStyle name="40% - Accent4 91_Working Capital Current" xfId="12134" xr:uid="{00000000-0005-0000-0000-0000A7250000}"/>
    <cellStyle name="40% - Accent4 92" xfId="7716" xr:uid="{00000000-0005-0000-0000-0000A8250000}"/>
    <cellStyle name="40% - Accent4 92 2" xfId="7717" xr:uid="{00000000-0005-0000-0000-0000A9250000}"/>
    <cellStyle name="40% - Accent4 92 2 2" xfId="7718" xr:uid="{00000000-0005-0000-0000-0000AA250000}"/>
    <cellStyle name="40% - Accent4 92 2_Working Capital Current" xfId="12135" xr:uid="{00000000-0005-0000-0000-0000AB250000}"/>
    <cellStyle name="40% - Accent4 92 3" xfId="7719" xr:uid="{00000000-0005-0000-0000-0000AC250000}"/>
    <cellStyle name="40% - Accent4 92 4" xfId="7720" xr:uid="{00000000-0005-0000-0000-0000AD250000}"/>
    <cellStyle name="40% - Accent4 92_Working Capital Current" xfId="12136" xr:uid="{00000000-0005-0000-0000-0000AE250000}"/>
    <cellStyle name="40% - Accent4 93" xfId="7721" xr:uid="{00000000-0005-0000-0000-0000AF250000}"/>
    <cellStyle name="40% - Accent4 93 2" xfId="7722" xr:uid="{00000000-0005-0000-0000-0000B0250000}"/>
    <cellStyle name="40% - Accent4 93 2 2" xfId="7723" xr:uid="{00000000-0005-0000-0000-0000B1250000}"/>
    <cellStyle name="40% - Accent4 93 2_Working Capital Current" xfId="12137" xr:uid="{00000000-0005-0000-0000-0000B2250000}"/>
    <cellStyle name="40% - Accent4 93 3" xfId="7724" xr:uid="{00000000-0005-0000-0000-0000B3250000}"/>
    <cellStyle name="40% - Accent4 93 4" xfId="7725" xr:uid="{00000000-0005-0000-0000-0000B4250000}"/>
    <cellStyle name="40% - Accent4 93_Working Capital Current" xfId="12138" xr:uid="{00000000-0005-0000-0000-0000B5250000}"/>
    <cellStyle name="40% - Accent4 94" xfId="7726" xr:uid="{00000000-0005-0000-0000-0000B6250000}"/>
    <cellStyle name="40% - Accent4 94 2" xfId="7727" xr:uid="{00000000-0005-0000-0000-0000B7250000}"/>
    <cellStyle name="40% - Accent4 94 2 2" xfId="7728" xr:uid="{00000000-0005-0000-0000-0000B8250000}"/>
    <cellStyle name="40% - Accent4 94 2_Working Capital Current" xfId="12139" xr:uid="{00000000-0005-0000-0000-0000B9250000}"/>
    <cellStyle name="40% - Accent4 94 3" xfId="7729" xr:uid="{00000000-0005-0000-0000-0000BA250000}"/>
    <cellStyle name="40% - Accent4 94 4" xfId="7730" xr:uid="{00000000-0005-0000-0000-0000BB250000}"/>
    <cellStyle name="40% - Accent4 94_Working Capital Current" xfId="12140" xr:uid="{00000000-0005-0000-0000-0000BC250000}"/>
    <cellStyle name="40% - Accent4 95" xfId="7731" xr:uid="{00000000-0005-0000-0000-0000BD250000}"/>
    <cellStyle name="40% - Accent4 95 2" xfId="7732" xr:uid="{00000000-0005-0000-0000-0000BE250000}"/>
    <cellStyle name="40% - Accent4 95 2 2" xfId="7733" xr:uid="{00000000-0005-0000-0000-0000BF250000}"/>
    <cellStyle name="40% - Accent4 95 2_Working Capital Current" xfId="12141" xr:uid="{00000000-0005-0000-0000-0000C0250000}"/>
    <cellStyle name="40% - Accent4 95 3" xfId="7734" xr:uid="{00000000-0005-0000-0000-0000C1250000}"/>
    <cellStyle name="40% - Accent4 95 4" xfId="7735" xr:uid="{00000000-0005-0000-0000-0000C2250000}"/>
    <cellStyle name="40% - Accent4 95_Working Capital Current" xfId="12142" xr:uid="{00000000-0005-0000-0000-0000C3250000}"/>
    <cellStyle name="40% - Accent4 96" xfId="7736" xr:uid="{00000000-0005-0000-0000-0000C4250000}"/>
    <cellStyle name="40% - Accent4 96 2" xfId="7737" xr:uid="{00000000-0005-0000-0000-0000C5250000}"/>
    <cellStyle name="40% - Accent4 96 2 2" xfId="7738" xr:uid="{00000000-0005-0000-0000-0000C6250000}"/>
    <cellStyle name="40% - Accent4 96 2_Working Capital Current" xfId="12143" xr:uid="{00000000-0005-0000-0000-0000C7250000}"/>
    <cellStyle name="40% - Accent4 96 3" xfId="7739" xr:uid="{00000000-0005-0000-0000-0000C8250000}"/>
    <cellStyle name="40% - Accent4 96 4" xfId="7740" xr:uid="{00000000-0005-0000-0000-0000C9250000}"/>
    <cellStyle name="40% - Accent4 96_Working Capital Current" xfId="12144" xr:uid="{00000000-0005-0000-0000-0000CA250000}"/>
    <cellStyle name="40% - Accent4 97" xfId="7741" xr:uid="{00000000-0005-0000-0000-0000CB250000}"/>
    <cellStyle name="40% - Accent4 97 2" xfId="7742" xr:uid="{00000000-0005-0000-0000-0000CC250000}"/>
    <cellStyle name="40% - Accent4 97 2 2" xfId="7743" xr:uid="{00000000-0005-0000-0000-0000CD250000}"/>
    <cellStyle name="40% - Accent4 97 2_Working Capital Current" xfId="12145" xr:uid="{00000000-0005-0000-0000-0000CE250000}"/>
    <cellStyle name="40% - Accent4 97 3" xfId="7744" xr:uid="{00000000-0005-0000-0000-0000CF250000}"/>
    <cellStyle name="40% - Accent4 97 4" xfId="7745" xr:uid="{00000000-0005-0000-0000-0000D0250000}"/>
    <cellStyle name="40% - Accent4 97_Working Capital Current" xfId="12146" xr:uid="{00000000-0005-0000-0000-0000D1250000}"/>
    <cellStyle name="40% - Accent4 98" xfId="7746" xr:uid="{00000000-0005-0000-0000-0000D2250000}"/>
    <cellStyle name="40% - Accent4 98 2" xfId="7747" xr:uid="{00000000-0005-0000-0000-0000D3250000}"/>
    <cellStyle name="40% - Accent4 98 2 2" xfId="7748" xr:uid="{00000000-0005-0000-0000-0000D4250000}"/>
    <cellStyle name="40% - Accent4 98 2_Working Capital Current" xfId="12147" xr:uid="{00000000-0005-0000-0000-0000D5250000}"/>
    <cellStyle name="40% - Accent4 98 3" xfId="7749" xr:uid="{00000000-0005-0000-0000-0000D6250000}"/>
    <cellStyle name="40% - Accent4 98 4" xfId="7750" xr:uid="{00000000-0005-0000-0000-0000D7250000}"/>
    <cellStyle name="40% - Accent4 98_Working Capital Current" xfId="12148" xr:uid="{00000000-0005-0000-0000-0000D8250000}"/>
    <cellStyle name="40% - Accent4 99" xfId="7751" xr:uid="{00000000-0005-0000-0000-0000D9250000}"/>
    <cellStyle name="40% - Accent4 99 2" xfId="7752" xr:uid="{00000000-0005-0000-0000-0000DA250000}"/>
    <cellStyle name="40% - Accent4 99 2 2" xfId="7753" xr:uid="{00000000-0005-0000-0000-0000DB250000}"/>
    <cellStyle name="40% - Accent4 99 2_Working Capital Current" xfId="12149" xr:uid="{00000000-0005-0000-0000-0000DC250000}"/>
    <cellStyle name="40% - Accent4 99 3" xfId="7754" xr:uid="{00000000-0005-0000-0000-0000DD250000}"/>
    <cellStyle name="40% - Accent4 99 4" xfId="7755" xr:uid="{00000000-0005-0000-0000-0000DE250000}"/>
    <cellStyle name="40% - Accent4 99_Working Capital Current" xfId="12150" xr:uid="{00000000-0005-0000-0000-0000DF250000}"/>
    <cellStyle name="40% - Accent5" xfId="34" builtinId="47" customBuiltin="1"/>
    <cellStyle name="40% - Accent5 10" xfId="7756" xr:uid="{00000000-0005-0000-0000-0000E0250000}"/>
    <cellStyle name="40% - Accent5 10 2" xfId="7757" xr:uid="{00000000-0005-0000-0000-0000E1250000}"/>
    <cellStyle name="40% - Accent5 10 2 2" xfId="7758" xr:uid="{00000000-0005-0000-0000-0000E2250000}"/>
    <cellStyle name="40% - Accent5 10 2 2 2" xfId="7759" xr:uid="{00000000-0005-0000-0000-0000E3250000}"/>
    <cellStyle name="40% - Accent5 10 2 2_Working Capital Current" xfId="12151" xr:uid="{00000000-0005-0000-0000-0000E4250000}"/>
    <cellStyle name="40% - Accent5 10 2 3" xfId="7760" xr:uid="{00000000-0005-0000-0000-0000E5250000}"/>
    <cellStyle name="40% - Accent5 10 2 4" xfId="7761" xr:uid="{00000000-0005-0000-0000-0000E6250000}"/>
    <cellStyle name="40% - Accent5 10 2_Working Capital Current" xfId="12152" xr:uid="{00000000-0005-0000-0000-0000E7250000}"/>
    <cellStyle name="40% - Accent5 10 3" xfId="7762" xr:uid="{00000000-0005-0000-0000-0000E8250000}"/>
    <cellStyle name="40% - Accent5 10 3 2" xfId="7763" xr:uid="{00000000-0005-0000-0000-0000E9250000}"/>
    <cellStyle name="40% - Accent5 10 3_Working Capital Current" xfId="12153" xr:uid="{00000000-0005-0000-0000-0000EA250000}"/>
    <cellStyle name="40% - Accent5 10 4" xfId="7764" xr:uid="{00000000-0005-0000-0000-0000EB250000}"/>
    <cellStyle name="40% - Accent5 10 5" xfId="7765" xr:uid="{00000000-0005-0000-0000-0000EC250000}"/>
    <cellStyle name="40% - Accent5 10_Not_for_upload_before_M4_correc" xfId="12154" xr:uid="{00000000-0005-0000-0000-0000ED250000}"/>
    <cellStyle name="40% - Accent5 100" xfId="7766" xr:uid="{00000000-0005-0000-0000-0000EE250000}"/>
    <cellStyle name="40% - Accent5 100 2" xfId="7767" xr:uid="{00000000-0005-0000-0000-0000EF250000}"/>
    <cellStyle name="40% - Accent5 100 2 2" xfId="7768" xr:uid="{00000000-0005-0000-0000-0000F0250000}"/>
    <cellStyle name="40% - Accent5 100 2_Working Capital Current" xfId="12155" xr:uid="{00000000-0005-0000-0000-0000F1250000}"/>
    <cellStyle name="40% - Accent5 100 3" xfId="7769" xr:uid="{00000000-0005-0000-0000-0000F2250000}"/>
    <cellStyle name="40% - Accent5 100 4" xfId="7770" xr:uid="{00000000-0005-0000-0000-0000F3250000}"/>
    <cellStyle name="40% - Accent5 100_Working Capital Current" xfId="12156" xr:uid="{00000000-0005-0000-0000-0000F4250000}"/>
    <cellStyle name="40% - Accent5 101" xfId="7771" xr:uid="{00000000-0005-0000-0000-0000F5250000}"/>
    <cellStyle name="40% - Accent5 101 2" xfId="7772" xr:uid="{00000000-0005-0000-0000-0000F6250000}"/>
    <cellStyle name="40% - Accent5 101 3" xfId="7773" xr:uid="{00000000-0005-0000-0000-0000F7250000}"/>
    <cellStyle name="40% - Accent5 101_Working Capital Current" xfId="12157" xr:uid="{00000000-0005-0000-0000-0000F8250000}"/>
    <cellStyle name="40% - Accent5 102" xfId="7774" xr:uid="{00000000-0005-0000-0000-0000F9250000}"/>
    <cellStyle name="40% - Accent5 102 2" xfId="7775" xr:uid="{00000000-0005-0000-0000-0000FA250000}"/>
    <cellStyle name="40% - Accent5 102 3" xfId="7776" xr:uid="{00000000-0005-0000-0000-0000FB250000}"/>
    <cellStyle name="40% - Accent5 102_Working Capital Current" xfId="12158" xr:uid="{00000000-0005-0000-0000-0000FC250000}"/>
    <cellStyle name="40% - Accent5 103" xfId="7777" xr:uid="{00000000-0005-0000-0000-0000FD250000}"/>
    <cellStyle name="40% - Accent5 104" xfId="7778" xr:uid="{00000000-0005-0000-0000-0000FE250000}"/>
    <cellStyle name="40% - Accent5 105" xfId="12159" xr:uid="{00000000-0005-0000-0000-0000FF250000}"/>
    <cellStyle name="40% - Accent5 11" xfId="7779" xr:uid="{00000000-0005-0000-0000-000000260000}"/>
    <cellStyle name="40% - Accent5 11 2" xfId="7780" xr:uid="{00000000-0005-0000-0000-000001260000}"/>
    <cellStyle name="40% - Accent5 11 2 2" xfId="7781" xr:uid="{00000000-0005-0000-0000-000002260000}"/>
    <cellStyle name="40% - Accent5 11 2 2 2" xfId="7782" xr:uid="{00000000-0005-0000-0000-000003260000}"/>
    <cellStyle name="40% - Accent5 11 2 2_Working Capital Current" xfId="12160" xr:uid="{00000000-0005-0000-0000-000004260000}"/>
    <cellStyle name="40% - Accent5 11 2 3" xfId="7783" xr:uid="{00000000-0005-0000-0000-000005260000}"/>
    <cellStyle name="40% - Accent5 11 2 4" xfId="7784" xr:uid="{00000000-0005-0000-0000-000006260000}"/>
    <cellStyle name="40% - Accent5 11 2_Working Capital Current" xfId="12161" xr:uid="{00000000-0005-0000-0000-000007260000}"/>
    <cellStyle name="40% - Accent5 11 3" xfId="7785" xr:uid="{00000000-0005-0000-0000-000008260000}"/>
    <cellStyle name="40% - Accent5 11 3 2" xfId="7786" xr:uid="{00000000-0005-0000-0000-000009260000}"/>
    <cellStyle name="40% - Accent5 11 3_Working Capital Current" xfId="12162" xr:uid="{00000000-0005-0000-0000-00000A260000}"/>
    <cellStyle name="40% - Accent5 11 4" xfId="7787" xr:uid="{00000000-0005-0000-0000-00000B260000}"/>
    <cellStyle name="40% - Accent5 11 5" xfId="7788" xr:uid="{00000000-0005-0000-0000-00000C260000}"/>
    <cellStyle name="40% - Accent5 11_Not_for_upload_before_M4_correc" xfId="12163" xr:uid="{00000000-0005-0000-0000-00000D260000}"/>
    <cellStyle name="40% - Accent5 12" xfId="7789" xr:uid="{00000000-0005-0000-0000-00000E260000}"/>
    <cellStyle name="40% - Accent5 12 2" xfId="7790" xr:uid="{00000000-0005-0000-0000-00000F260000}"/>
    <cellStyle name="40% - Accent5 12 2 2" xfId="7791" xr:uid="{00000000-0005-0000-0000-000010260000}"/>
    <cellStyle name="40% - Accent5 12 2 2 2" xfId="7792" xr:uid="{00000000-0005-0000-0000-000011260000}"/>
    <cellStyle name="40% - Accent5 12 2 2_Working Capital Current" xfId="12164" xr:uid="{00000000-0005-0000-0000-000012260000}"/>
    <cellStyle name="40% - Accent5 12 2 3" xfId="7793" xr:uid="{00000000-0005-0000-0000-000013260000}"/>
    <cellStyle name="40% - Accent5 12 2 4" xfId="7794" xr:uid="{00000000-0005-0000-0000-000014260000}"/>
    <cellStyle name="40% - Accent5 12 2_Working Capital Current" xfId="12165" xr:uid="{00000000-0005-0000-0000-000015260000}"/>
    <cellStyle name="40% - Accent5 12 3" xfId="7795" xr:uid="{00000000-0005-0000-0000-000016260000}"/>
    <cellStyle name="40% - Accent5 12 3 2" xfId="7796" xr:uid="{00000000-0005-0000-0000-000017260000}"/>
    <cellStyle name="40% - Accent5 12 3_Working Capital Current" xfId="12166" xr:uid="{00000000-0005-0000-0000-000018260000}"/>
    <cellStyle name="40% - Accent5 12 4" xfId="7797" xr:uid="{00000000-0005-0000-0000-000019260000}"/>
    <cellStyle name="40% - Accent5 12 5" xfId="7798" xr:uid="{00000000-0005-0000-0000-00001A260000}"/>
    <cellStyle name="40% - Accent5 12_Not_for_upload_before_M4_correc" xfId="12167" xr:uid="{00000000-0005-0000-0000-00001B260000}"/>
    <cellStyle name="40% - Accent5 13" xfId="7799" xr:uid="{00000000-0005-0000-0000-00001C260000}"/>
    <cellStyle name="40% - Accent5 13 2" xfId="7800" xr:uid="{00000000-0005-0000-0000-00001D260000}"/>
    <cellStyle name="40% - Accent5 13 2 2" xfId="7801" xr:uid="{00000000-0005-0000-0000-00001E260000}"/>
    <cellStyle name="40% - Accent5 13 2 2 2" xfId="7802" xr:uid="{00000000-0005-0000-0000-00001F260000}"/>
    <cellStyle name="40% - Accent5 13 2 2_Working Capital Current" xfId="12168" xr:uid="{00000000-0005-0000-0000-000020260000}"/>
    <cellStyle name="40% - Accent5 13 2 3" xfId="7803" xr:uid="{00000000-0005-0000-0000-000021260000}"/>
    <cellStyle name="40% - Accent5 13 2 4" xfId="7804" xr:uid="{00000000-0005-0000-0000-000022260000}"/>
    <cellStyle name="40% - Accent5 13 2_Working Capital Current" xfId="12169" xr:uid="{00000000-0005-0000-0000-000023260000}"/>
    <cellStyle name="40% - Accent5 13 3" xfId="7805" xr:uid="{00000000-0005-0000-0000-000024260000}"/>
    <cellStyle name="40% - Accent5 13 3 2" xfId="7806" xr:uid="{00000000-0005-0000-0000-000025260000}"/>
    <cellStyle name="40% - Accent5 13 3_Working Capital Current" xfId="12170" xr:uid="{00000000-0005-0000-0000-000026260000}"/>
    <cellStyle name="40% - Accent5 13 4" xfId="7807" xr:uid="{00000000-0005-0000-0000-000027260000}"/>
    <cellStyle name="40% - Accent5 13 5" xfId="7808" xr:uid="{00000000-0005-0000-0000-000028260000}"/>
    <cellStyle name="40% - Accent5 13_Not_for_upload_before_M4_correc" xfId="12171" xr:uid="{00000000-0005-0000-0000-000029260000}"/>
    <cellStyle name="40% - Accent5 14" xfId="7809" xr:uid="{00000000-0005-0000-0000-00002A260000}"/>
    <cellStyle name="40% - Accent5 14 2" xfId="7810" xr:uid="{00000000-0005-0000-0000-00002B260000}"/>
    <cellStyle name="40% - Accent5 14 2 2" xfId="7811" xr:uid="{00000000-0005-0000-0000-00002C260000}"/>
    <cellStyle name="40% - Accent5 14 2 2 2" xfId="7812" xr:uid="{00000000-0005-0000-0000-00002D260000}"/>
    <cellStyle name="40% - Accent5 14 2 2_Working Capital Current" xfId="12172" xr:uid="{00000000-0005-0000-0000-00002E260000}"/>
    <cellStyle name="40% - Accent5 14 2 3" xfId="7813" xr:uid="{00000000-0005-0000-0000-00002F260000}"/>
    <cellStyle name="40% - Accent5 14 2 4" xfId="7814" xr:uid="{00000000-0005-0000-0000-000030260000}"/>
    <cellStyle name="40% - Accent5 14 2_Working Capital Current" xfId="12173" xr:uid="{00000000-0005-0000-0000-000031260000}"/>
    <cellStyle name="40% - Accent5 14 3" xfId="7815" xr:uid="{00000000-0005-0000-0000-000032260000}"/>
    <cellStyle name="40% - Accent5 14 3 2" xfId="7816" xr:uid="{00000000-0005-0000-0000-000033260000}"/>
    <cellStyle name="40% - Accent5 14 3_Working Capital Current" xfId="12174" xr:uid="{00000000-0005-0000-0000-000034260000}"/>
    <cellStyle name="40% - Accent5 14 4" xfId="7817" xr:uid="{00000000-0005-0000-0000-000035260000}"/>
    <cellStyle name="40% - Accent5 14 5" xfId="7818" xr:uid="{00000000-0005-0000-0000-000036260000}"/>
    <cellStyle name="40% - Accent5 14_Not_for_upload_before_M4_correc" xfId="12175" xr:uid="{00000000-0005-0000-0000-000037260000}"/>
    <cellStyle name="40% - Accent5 15" xfId="7819" xr:uid="{00000000-0005-0000-0000-000038260000}"/>
    <cellStyle name="40% - Accent5 15 2" xfId="7820" xr:uid="{00000000-0005-0000-0000-000039260000}"/>
    <cellStyle name="40% - Accent5 15 2 2" xfId="7821" xr:uid="{00000000-0005-0000-0000-00003A260000}"/>
    <cellStyle name="40% - Accent5 15 2 2 2" xfId="7822" xr:uid="{00000000-0005-0000-0000-00003B260000}"/>
    <cellStyle name="40% - Accent5 15 2 2_Working Capital Current" xfId="12176" xr:uid="{00000000-0005-0000-0000-00003C260000}"/>
    <cellStyle name="40% - Accent5 15 2 3" xfId="7823" xr:uid="{00000000-0005-0000-0000-00003D260000}"/>
    <cellStyle name="40% - Accent5 15 2 4" xfId="7824" xr:uid="{00000000-0005-0000-0000-00003E260000}"/>
    <cellStyle name="40% - Accent5 15 2_Working Capital Current" xfId="12177" xr:uid="{00000000-0005-0000-0000-00003F260000}"/>
    <cellStyle name="40% - Accent5 15 3" xfId="7825" xr:uid="{00000000-0005-0000-0000-000040260000}"/>
    <cellStyle name="40% - Accent5 15 3 2" xfId="7826" xr:uid="{00000000-0005-0000-0000-000041260000}"/>
    <cellStyle name="40% - Accent5 15 3_Working Capital Current" xfId="12178" xr:uid="{00000000-0005-0000-0000-000042260000}"/>
    <cellStyle name="40% - Accent5 15 4" xfId="7827" xr:uid="{00000000-0005-0000-0000-000043260000}"/>
    <cellStyle name="40% - Accent5 15 5" xfId="7828" xr:uid="{00000000-0005-0000-0000-000044260000}"/>
    <cellStyle name="40% - Accent5 15_Not_for_upload_before_M4_correc" xfId="12179" xr:uid="{00000000-0005-0000-0000-000045260000}"/>
    <cellStyle name="40% - Accent5 16" xfId="7829" xr:uid="{00000000-0005-0000-0000-000046260000}"/>
    <cellStyle name="40% - Accent5 16 2" xfId="7830" xr:uid="{00000000-0005-0000-0000-000047260000}"/>
    <cellStyle name="40% - Accent5 16 2 2" xfId="7831" xr:uid="{00000000-0005-0000-0000-000048260000}"/>
    <cellStyle name="40% - Accent5 16 2 2 2" xfId="7832" xr:uid="{00000000-0005-0000-0000-000049260000}"/>
    <cellStyle name="40% - Accent5 16 2 2_Working Capital Current" xfId="12180" xr:uid="{00000000-0005-0000-0000-00004A260000}"/>
    <cellStyle name="40% - Accent5 16 2 3" xfId="7833" xr:uid="{00000000-0005-0000-0000-00004B260000}"/>
    <cellStyle name="40% - Accent5 16 2 4" xfId="7834" xr:uid="{00000000-0005-0000-0000-00004C260000}"/>
    <cellStyle name="40% - Accent5 16 2_Working Capital Current" xfId="12181" xr:uid="{00000000-0005-0000-0000-00004D260000}"/>
    <cellStyle name="40% - Accent5 16 3" xfId="7835" xr:uid="{00000000-0005-0000-0000-00004E260000}"/>
    <cellStyle name="40% - Accent5 16 3 2" xfId="7836" xr:uid="{00000000-0005-0000-0000-00004F260000}"/>
    <cellStyle name="40% - Accent5 16 3_Working Capital Current" xfId="12182" xr:uid="{00000000-0005-0000-0000-000050260000}"/>
    <cellStyle name="40% - Accent5 16 4" xfId="7837" xr:uid="{00000000-0005-0000-0000-000051260000}"/>
    <cellStyle name="40% - Accent5 16 5" xfId="7838" xr:uid="{00000000-0005-0000-0000-000052260000}"/>
    <cellStyle name="40% - Accent5 16_Not_for_upload_before_M4_correc" xfId="12183" xr:uid="{00000000-0005-0000-0000-000053260000}"/>
    <cellStyle name="40% - Accent5 17" xfId="7839" xr:uid="{00000000-0005-0000-0000-000054260000}"/>
    <cellStyle name="40% - Accent5 17 2" xfId="7840" xr:uid="{00000000-0005-0000-0000-000055260000}"/>
    <cellStyle name="40% - Accent5 17 2 2" xfId="7841" xr:uid="{00000000-0005-0000-0000-000056260000}"/>
    <cellStyle name="40% - Accent5 17 2 2 2" xfId="7842" xr:uid="{00000000-0005-0000-0000-000057260000}"/>
    <cellStyle name="40% - Accent5 17 2 2_Working Capital Current" xfId="12184" xr:uid="{00000000-0005-0000-0000-000058260000}"/>
    <cellStyle name="40% - Accent5 17 2 3" xfId="7843" xr:uid="{00000000-0005-0000-0000-000059260000}"/>
    <cellStyle name="40% - Accent5 17 2 4" xfId="7844" xr:uid="{00000000-0005-0000-0000-00005A260000}"/>
    <cellStyle name="40% - Accent5 17 2_Working Capital Current" xfId="12185" xr:uid="{00000000-0005-0000-0000-00005B260000}"/>
    <cellStyle name="40% - Accent5 17 3" xfId="7845" xr:uid="{00000000-0005-0000-0000-00005C260000}"/>
    <cellStyle name="40% - Accent5 17 3 2" xfId="7846" xr:uid="{00000000-0005-0000-0000-00005D260000}"/>
    <cellStyle name="40% - Accent5 17 3_Working Capital Current" xfId="12186" xr:uid="{00000000-0005-0000-0000-00005E260000}"/>
    <cellStyle name="40% - Accent5 17 4" xfId="7847" xr:uid="{00000000-0005-0000-0000-00005F260000}"/>
    <cellStyle name="40% - Accent5 17 5" xfId="7848" xr:uid="{00000000-0005-0000-0000-000060260000}"/>
    <cellStyle name="40% - Accent5 17_Not_for_upload_before_M4_correc" xfId="12187" xr:uid="{00000000-0005-0000-0000-000061260000}"/>
    <cellStyle name="40% - Accent5 18" xfId="7849" xr:uid="{00000000-0005-0000-0000-000062260000}"/>
    <cellStyle name="40% - Accent5 18 2" xfId="7850" xr:uid="{00000000-0005-0000-0000-000063260000}"/>
    <cellStyle name="40% - Accent5 18 2 2" xfId="7851" xr:uid="{00000000-0005-0000-0000-000064260000}"/>
    <cellStyle name="40% - Accent5 18 2 2 2" xfId="7852" xr:uid="{00000000-0005-0000-0000-000065260000}"/>
    <cellStyle name="40% - Accent5 18 2 2_Working Capital Current" xfId="12188" xr:uid="{00000000-0005-0000-0000-000066260000}"/>
    <cellStyle name="40% - Accent5 18 2 3" xfId="7853" xr:uid="{00000000-0005-0000-0000-000067260000}"/>
    <cellStyle name="40% - Accent5 18 2 4" xfId="7854" xr:uid="{00000000-0005-0000-0000-000068260000}"/>
    <cellStyle name="40% - Accent5 18 2_Working Capital Current" xfId="12189" xr:uid="{00000000-0005-0000-0000-000069260000}"/>
    <cellStyle name="40% - Accent5 18 3" xfId="7855" xr:uid="{00000000-0005-0000-0000-00006A260000}"/>
    <cellStyle name="40% - Accent5 18 3 2" xfId="7856" xr:uid="{00000000-0005-0000-0000-00006B260000}"/>
    <cellStyle name="40% - Accent5 18 3_Working Capital Current" xfId="12190" xr:uid="{00000000-0005-0000-0000-00006C260000}"/>
    <cellStyle name="40% - Accent5 18 4" xfId="7857" xr:uid="{00000000-0005-0000-0000-00006D260000}"/>
    <cellStyle name="40% - Accent5 18 5" xfId="7858" xr:uid="{00000000-0005-0000-0000-00006E260000}"/>
    <cellStyle name="40% - Accent5 18_Not_for_upload_before_M4_correc" xfId="12191" xr:uid="{00000000-0005-0000-0000-00006F260000}"/>
    <cellStyle name="40% - Accent5 19" xfId="7859" xr:uid="{00000000-0005-0000-0000-000070260000}"/>
    <cellStyle name="40% - Accent5 19 2" xfId="7860" xr:uid="{00000000-0005-0000-0000-000071260000}"/>
    <cellStyle name="40% - Accent5 19 2 2" xfId="7861" xr:uid="{00000000-0005-0000-0000-000072260000}"/>
    <cellStyle name="40% - Accent5 19 2 2 2" xfId="7862" xr:uid="{00000000-0005-0000-0000-000073260000}"/>
    <cellStyle name="40% - Accent5 19 2 2_Working Capital Current" xfId="12192" xr:uid="{00000000-0005-0000-0000-000074260000}"/>
    <cellStyle name="40% - Accent5 19 2 3" xfId="7863" xr:uid="{00000000-0005-0000-0000-000075260000}"/>
    <cellStyle name="40% - Accent5 19 2 4" xfId="7864" xr:uid="{00000000-0005-0000-0000-000076260000}"/>
    <cellStyle name="40% - Accent5 19 2_Working Capital Current" xfId="12193" xr:uid="{00000000-0005-0000-0000-000077260000}"/>
    <cellStyle name="40% - Accent5 19 3" xfId="7865" xr:uid="{00000000-0005-0000-0000-000078260000}"/>
    <cellStyle name="40% - Accent5 19 3 2" xfId="7866" xr:uid="{00000000-0005-0000-0000-000079260000}"/>
    <cellStyle name="40% - Accent5 19 3_Working Capital Current" xfId="12194" xr:uid="{00000000-0005-0000-0000-00007A260000}"/>
    <cellStyle name="40% - Accent5 19 4" xfId="7867" xr:uid="{00000000-0005-0000-0000-00007B260000}"/>
    <cellStyle name="40% - Accent5 19 5" xfId="7868" xr:uid="{00000000-0005-0000-0000-00007C260000}"/>
    <cellStyle name="40% - Accent5 19_Not_for_upload_before_M4_correc" xfId="12195" xr:uid="{00000000-0005-0000-0000-00007D260000}"/>
    <cellStyle name="40% - Accent5 2" xfId="92" xr:uid="{00000000-0005-0000-0000-000040000000}"/>
    <cellStyle name="40% - Accent5 2 10" xfId="7869" xr:uid="{00000000-0005-0000-0000-00007E260000}"/>
    <cellStyle name="40% - Accent5 2 2" xfId="93" xr:uid="{00000000-0005-0000-0000-000041000000}"/>
    <cellStyle name="40% - Accent5 2 2 2" xfId="7871" xr:uid="{00000000-0005-0000-0000-000080260000}"/>
    <cellStyle name="40% - Accent5 2 2 2 2" xfId="7872" xr:uid="{00000000-0005-0000-0000-000081260000}"/>
    <cellStyle name="40% - Accent5 2 2 2 2 2" xfId="7873" xr:uid="{00000000-0005-0000-0000-000082260000}"/>
    <cellStyle name="40% - Accent5 2 2 2 2_Working Capital Current" xfId="12196" xr:uid="{00000000-0005-0000-0000-000083260000}"/>
    <cellStyle name="40% - Accent5 2 2 2 3" xfId="7874" xr:uid="{00000000-0005-0000-0000-000084260000}"/>
    <cellStyle name="40% - Accent5 2 2 2 4" xfId="7875" xr:uid="{00000000-0005-0000-0000-000085260000}"/>
    <cellStyle name="40% - Accent5 2 2 2_Working Capital Current" xfId="12197" xr:uid="{00000000-0005-0000-0000-000086260000}"/>
    <cellStyle name="40% - Accent5 2 2 3" xfId="7876" xr:uid="{00000000-0005-0000-0000-000087260000}"/>
    <cellStyle name="40% - Accent5 2 2 3 2" xfId="7877" xr:uid="{00000000-0005-0000-0000-000088260000}"/>
    <cellStyle name="40% - Accent5 2 2 3_Working Capital Current" xfId="12198" xr:uid="{00000000-0005-0000-0000-000089260000}"/>
    <cellStyle name="40% - Accent5 2 2 4" xfId="7878" xr:uid="{00000000-0005-0000-0000-00008A260000}"/>
    <cellStyle name="40% - Accent5 2 2 5" xfId="7879" xr:uid="{00000000-0005-0000-0000-00008B260000}"/>
    <cellStyle name="40% - Accent5 2 2 6" xfId="7870" xr:uid="{00000000-0005-0000-0000-00007F260000}"/>
    <cellStyle name="40% - Accent5 2 2_Not_for_upload_before_M4_correc" xfId="12199" xr:uid="{00000000-0005-0000-0000-00008C260000}"/>
    <cellStyle name="40% - Accent5 2 3" xfId="7880" xr:uid="{00000000-0005-0000-0000-00008D260000}"/>
    <cellStyle name="40% - Accent5 2 3 2" xfId="7881" xr:uid="{00000000-0005-0000-0000-00008E260000}"/>
    <cellStyle name="40% - Accent5 2 3 2 2" xfId="7882" xr:uid="{00000000-0005-0000-0000-00008F260000}"/>
    <cellStyle name="40% - Accent5 2 3 2 2 2" xfId="7883" xr:uid="{00000000-0005-0000-0000-000090260000}"/>
    <cellStyle name="40% - Accent5 2 3 2 2_Working Capital Current" xfId="12200" xr:uid="{00000000-0005-0000-0000-000091260000}"/>
    <cellStyle name="40% - Accent5 2 3 2 3" xfId="7884" xr:uid="{00000000-0005-0000-0000-000092260000}"/>
    <cellStyle name="40% - Accent5 2 3 2 4" xfId="7885" xr:uid="{00000000-0005-0000-0000-000093260000}"/>
    <cellStyle name="40% - Accent5 2 3 2_Working Capital Current" xfId="12201" xr:uid="{00000000-0005-0000-0000-000094260000}"/>
    <cellStyle name="40% - Accent5 2 3 3" xfId="7886" xr:uid="{00000000-0005-0000-0000-000095260000}"/>
    <cellStyle name="40% - Accent5 2 3 3 2" xfId="7887" xr:uid="{00000000-0005-0000-0000-000096260000}"/>
    <cellStyle name="40% - Accent5 2 3 3_Working Capital Current" xfId="12202" xr:uid="{00000000-0005-0000-0000-000097260000}"/>
    <cellStyle name="40% - Accent5 2 3 4" xfId="7888" xr:uid="{00000000-0005-0000-0000-000098260000}"/>
    <cellStyle name="40% - Accent5 2 3 5" xfId="7889" xr:uid="{00000000-0005-0000-0000-000099260000}"/>
    <cellStyle name="40% - Accent5 2 3_Not_for_upload_before_M4_correc" xfId="12203" xr:uid="{00000000-0005-0000-0000-00009A260000}"/>
    <cellStyle name="40% - Accent5 2 4" xfId="7890" xr:uid="{00000000-0005-0000-0000-00009B260000}"/>
    <cellStyle name="40% - Accent5 2 4 2" xfId="7891" xr:uid="{00000000-0005-0000-0000-00009C260000}"/>
    <cellStyle name="40% - Accent5 2 4 2 2" xfId="7892" xr:uid="{00000000-0005-0000-0000-00009D260000}"/>
    <cellStyle name="40% - Accent5 2 4 2 2 2" xfId="7893" xr:uid="{00000000-0005-0000-0000-00009E260000}"/>
    <cellStyle name="40% - Accent5 2 4 2 2_Working Capital Current" xfId="12204" xr:uid="{00000000-0005-0000-0000-00009F260000}"/>
    <cellStyle name="40% - Accent5 2 4 2 3" xfId="7894" xr:uid="{00000000-0005-0000-0000-0000A0260000}"/>
    <cellStyle name="40% - Accent5 2 4 2 4" xfId="7895" xr:uid="{00000000-0005-0000-0000-0000A1260000}"/>
    <cellStyle name="40% - Accent5 2 4 2_Working Capital Current" xfId="12205" xr:uid="{00000000-0005-0000-0000-0000A2260000}"/>
    <cellStyle name="40% - Accent5 2 4 3" xfId="7896" xr:uid="{00000000-0005-0000-0000-0000A3260000}"/>
    <cellStyle name="40% - Accent5 2 4 3 2" xfId="7897" xr:uid="{00000000-0005-0000-0000-0000A4260000}"/>
    <cellStyle name="40% - Accent5 2 4 3_Working Capital Current" xfId="12206" xr:uid="{00000000-0005-0000-0000-0000A5260000}"/>
    <cellStyle name="40% - Accent5 2 4 4" xfId="7898" xr:uid="{00000000-0005-0000-0000-0000A6260000}"/>
    <cellStyle name="40% - Accent5 2 4 5" xfId="7899" xr:uid="{00000000-0005-0000-0000-0000A7260000}"/>
    <cellStyle name="40% - Accent5 2 4_Not_for_upload_before_M4_correc" xfId="12207" xr:uid="{00000000-0005-0000-0000-0000A8260000}"/>
    <cellStyle name="40% - Accent5 2 5" xfId="7900" xr:uid="{00000000-0005-0000-0000-0000A9260000}"/>
    <cellStyle name="40% - Accent5 2 5 2" xfId="7901" xr:uid="{00000000-0005-0000-0000-0000AA260000}"/>
    <cellStyle name="40% - Accent5 2 5 2 2" xfId="7902" xr:uid="{00000000-0005-0000-0000-0000AB260000}"/>
    <cellStyle name="40% - Accent5 2 5 2_Working Capital Current" xfId="12208" xr:uid="{00000000-0005-0000-0000-0000AC260000}"/>
    <cellStyle name="40% - Accent5 2 5 3" xfId="7903" xr:uid="{00000000-0005-0000-0000-0000AD260000}"/>
    <cellStyle name="40% - Accent5 2 5_Working Capital Current" xfId="12209" xr:uid="{00000000-0005-0000-0000-0000AE260000}"/>
    <cellStyle name="40% - Accent5 2 6" xfId="7904" xr:uid="{00000000-0005-0000-0000-0000AF260000}"/>
    <cellStyle name="40% - Accent5 2 6 2" xfId="7905" xr:uid="{00000000-0005-0000-0000-0000B0260000}"/>
    <cellStyle name="40% - Accent5 2 6_Working Capital Current" xfId="12210" xr:uid="{00000000-0005-0000-0000-0000B1260000}"/>
    <cellStyle name="40% - Accent5 2 7" xfId="7906" xr:uid="{00000000-0005-0000-0000-0000B2260000}"/>
    <cellStyle name="40% - Accent5 2 7 2" xfId="7907" xr:uid="{00000000-0005-0000-0000-0000B3260000}"/>
    <cellStyle name="40% - Accent5 2 7_Working Capital Current" xfId="12211" xr:uid="{00000000-0005-0000-0000-0000B4260000}"/>
    <cellStyle name="40% - Accent5 2 8" xfId="7908" xr:uid="{00000000-0005-0000-0000-0000B5260000}"/>
    <cellStyle name="40% - Accent5 2 9" xfId="7909" xr:uid="{00000000-0005-0000-0000-0000B6260000}"/>
    <cellStyle name="40% - Accent5 2_Not_for_upload_before_M4_correc" xfId="12212" xr:uid="{00000000-0005-0000-0000-0000B7260000}"/>
    <cellStyle name="40% - Accent5 20" xfId="7910" xr:uid="{00000000-0005-0000-0000-0000B8260000}"/>
    <cellStyle name="40% - Accent5 20 2" xfId="7911" xr:uid="{00000000-0005-0000-0000-0000B9260000}"/>
    <cellStyle name="40% - Accent5 20 2 2" xfId="7912" xr:uid="{00000000-0005-0000-0000-0000BA260000}"/>
    <cellStyle name="40% - Accent5 20 2 2 2" xfId="7913" xr:uid="{00000000-0005-0000-0000-0000BB260000}"/>
    <cellStyle name="40% - Accent5 20 2 2_Working Capital Current" xfId="12213" xr:uid="{00000000-0005-0000-0000-0000BC260000}"/>
    <cellStyle name="40% - Accent5 20 2 3" xfId="7914" xr:uid="{00000000-0005-0000-0000-0000BD260000}"/>
    <cellStyle name="40% - Accent5 20 2 4" xfId="7915" xr:uid="{00000000-0005-0000-0000-0000BE260000}"/>
    <cellStyle name="40% - Accent5 20 2_Working Capital Current" xfId="12214" xr:uid="{00000000-0005-0000-0000-0000BF260000}"/>
    <cellStyle name="40% - Accent5 20 3" xfId="7916" xr:uid="{00000000-0005-0000-0000-0000C0260000}"/>
    <cellStyle name="40% - Accent5 20 3 2" xfId="7917" xr:uid="{00000000-0005-0000-0000-0000C1260000}"/>
    <cellStyle name="40% - Accent5 20 3_Working Capital Current" xfId="12215" xr:uid="{00000000-0005-0000-0000-0000C2260000}"/>
    <cellStyle name="40% - Accent5 20 4" xfId="7918" xr:uid="{00000000-0005-0000-0000-0000C3260000}"/>
    <cellStyle name="40% - Accent5 20 5" xfId="7919" xr:uid="{00000000-0005-0000-0000-0000C4260000}"/>
    <cellStyle name="40% - Accent5 20_Not_for_upload_before_M4_correc" xfId="12216" xr:uid="{00000000-0005-0000-0000-0000C5260000}"/>
    <cellStyle name="40% - Accent5 21" xfId="7920" xr:uid="{00000000-0005-0000-0000-0000C6260000}"/>
    <cellStyle name="40% - Accent5 21 2" xfId="7921" xr:uid="{00000000-0005-0000-0000-0000C7260000}"/>
    <cellStyle name="40% - Accent5 21 2 2" xfId="7922" xr:uid="{00000000-0005-0000-0000-0000C8260000}"/>
    <cellStyle name="40% - Accent5 21 2 2 2" xfId="7923" xr:uid="{00000000-0005-0000-0000-0000C9260000}"/>
    <cellStyle name="40% - Accent5 21 2 2_Working Capital Current" xfId="12217" xr:uid="{00000000-0005-0000-0000-0000CA260000}"/>
    <cellStyle name="40% - Accent5 21 2 3" xfId="7924" xr:uid="{00000000-0005-0000-0000-0000CB260000}"/>
    <cellStyle name="40% - Accent5 21 2 4" xfId="7925" xr:uid="{00000000-0005-0000-0000-0000CC260000}"/>
    <cellStyle name="40% - Accent5 21 2_Working Capital Current" xfId="12218" xr:uid="{00000000-0005-0000-0000-0000CD260000}"/>
    <cellStyle name="40% - Accent5 21 3" xfId="7926" xr:uid="{00000000-0005-0000-0000-0000CE260000}"/>
    <cellStyle name="40% - Accent5 21 3 2" xfId="7927" xr:uid="{00000000-0005-0000-0000-0000CF260000}"/>
    <cellStyle name="40% - Accent5 21 3_Working Capital Current" xfId="12219" xr:uid="{00000000-0005-0000-0000-0000D0260000}"/>
    <cellStyle name="40% - Accent5 21 4" xfId="7928" xr:uid="{00000000-0005-0000-0000-0000D1260000}"/>
    <cellStyle name="40% - Accent5 21 5" xfId="7929" xr:uid="{00000000-0005-0000-0000-0000D2260000}"/>
    <cellStyle name="40% - Accent5 21_Not_for_upload_before_M4_correc" xfId="12220" xr:uid="{00000000-0005-0000-0000-0000D3260000}"/>
    <cellStyle name="40% - Accent5 22" xfId="7930" xr:uid="{00000000-0005-0000-0000-0000D4260000}"/>
    <cellStyle name="40% - Accent5 22 2" xfId="7931" xr:uid="{00000000-0005-0000-0000-0000D5260000}"/>
    <cellStyle name="40% - Accent5 22 2 2" xfId="7932" xr:uid="{00000000-0005-0000-0000-0000D6260000}"/>
    <cellStyle name="40% - Accent5 22 2 2 2" xfId="7933" xr:uid="{00000000-0005-0000-0000-0000D7260000}"/>
    <cellStyle name="40% - Accent5 22 2 2_Working Capital Current" xfId="12221" xr:uid="{00000000-0005-0000-0000-0000D8260000}"/>
    <cellStyle name="40% - Accent5 22 2 3" xfId="7934" xr:uid="{00000000-0005-0000-0000-0000D9260000}"/>
    <cellStyle name="40% - Accent5 22 2 4" xfId="7935" xr:uid="{00000000-0005-0000-0000-0000DA260000}"/>
    <cellStyle name="40% - Accent5 22 2_Working Capital Current" xfId="12222" xr:uid="{00000000-0005-0000-0000-0000DB260000}"/>
    <cellStyle name="40% - Accent5 22 3" xfId="7936" xr:uid="{00000000-0005-0000-0000-0000DC260000}"/>
    <cellStyle name="40% - Accent5 22 3 2" xfId="7937" xr:uid="{00000000-0005-0000-0000-0000DD260000}"/>
    <cellStyle name="40% - Accent5 22 3_Working Capital Current" xfId="12223" xr:uid="{00000000-0005-0000-0000-0000DE260000}"/>
    <cellStyle name="40% - Accent5 22 4" xfId="7938" xr:uid="{00000000-0005-0000-0000-0000DF260000}"/>
    <cellStyle name="40% - Accent5 22 5" xfId="7939" xr:uid="{00000000-0005-0000-0000-0000E0260000}"/>
    <cellStyle name="40% - Accent5 22_Not_for_upload_before_M4_correc" xfId="12224" xr:uid="{00000000-0005-0000-0000-0000E1260000}"/>
    <cellStyle name="40% - Accent5 23" xfId="7940" xr:uid="{00000000-0005-0000-0000-0000E2260000}"/>
    <cellStyle name="40% - Accent5 23 2" xfId="7941" xr:uid="{00000000-0005-0000-0000-0000E3260000}"/>
    <cellStyle name="40% - Accent5 23 2 2" xfId="7942" xr:uid="{00000000-0005-0000-0000-0000E4260000}"/>
    <cellStyle name="40% - Accent5 23 2 2 2" xfId="7943" xr:uid="{00000000-0005-0000-0000-0000E5260000}"/>
    <cellStyle name="40% - Accent5 23 2 2_Working Capital Current" xfId="12225" xr:uid="{00000000-0005-0000-0000-0000E6260000}"/>
    <cellStyle name="40% - Accent5 23 2 3" xfId="7944" xr:uid="{00000000-0005-0000-0000-0000E7260000}"/>
    <cellStyle name="40% - Accent5 23 2 4" xfId="7945" xr:uid="{00000000-0005-0000-0000-0000E8260000}"/>
    <cellStyle name="40% - Accent5 23 2_Working Capital Current" xfId="12226" xr:uid="{00000000-0005-0000-0000-0000E9260000}"/>
    <cellStyle name="40% - Accent5 23 3" xfId="7946" xr:uid="{00000000-0005-0000-0000-0000EA260000}"/>
    <cellStyle name="40% - Accent5 23 3 2" xfId="7947" xr:uid="{00000000-0005-0000-0000-0000EB260000}"/>
    <cellStyle name="40% - Accent5 23 3_Working Capital Current" xfId="12227" xr:uid="{00000000-0005-0000-0000-0000EC260000}"/>
    <cellStyle name="40% - Accent5 23 4" xfId="7948" xr:uid="{00000000-0005-0000-0000-0000ED260000}"/>
    <cellStyle name="40% - Accent5 23 5" xfId="7949" xr:uid="{00000000-0005-0000-0000-0000EE260000}"/>
    <cellStyle name="40% - Accent5 23_Not_for_upload_before_M4_correc" xfId="12228" xr:uid="{00000000-0005-0000-0000-0000EF260000}"/>
    <cellStyle name="40% - Accent5 24" xfId="7950" xr:uid="{00000000-0005-0000-0000-0000F0260000}"/>
    <cellStyle name="40% - Accent5 24 2" xfId="7951" xr:uid="{00000000-0005-0000-0000-0000F1260000}"/>
    <cellStyle name="40% - Accent5 24 2 2" xfId="7952" xr:uid="{00000000-0005-0000-0000-0000F2260000}"/>
    <cellStyle name="40% - Accent5 24 2 2 2" xfId="7953" xr:uid="{00000000-0005-0000-0000-0000F3260000}"/>
    <cellStyle name="40% - Accent5 24 2 2_Working Capital Current" xfId="12229" xr:uid="{00000000-0005-0000-0000-0000F4260000}"/>
    <cellStyle name="40% - Accent5 24 2 3" xfId="7954" xr:uid="{00000000-0005-0000-0000-0000F5260000}"/>
    <cellStyle name="40% - Accent5 24 2 4" xfId="7955" xr:uid="{00000000-0005-0000-0000-0000F6260000}"/>
    <cellStyle name="40% - Accent5 24 2_Working Capital Current" xfId="12230" xr:uid="{00000000-0005-0000-0000-0000F7260000}"/>
    <cellStyle name="40% - Accent5 24 3" xfId="7956" xr:uid="{00000000-0005-0000-0000-0000F8260000}"/>
    <cellStyle name="40% - Accent5 24 3 2" xfId="7957" xr:uid="{00000000-0005-0000-0000-0000F9260000}"/>
    <cellStyle name="40% - Accent5 24 3_Working Capital Current" xfId="12231" xr:uid="{00000000-0005-0000-0000-0000FA260000}"/>
    <cellStyle name="40% - Accent5 24 4" xfId="7958" xr:uid="{00000000-0005-0000-0000-0000FB260000}"/>
    <cellStyle name="40% - Accent5 24 5" xfId="7959" xr:uid="{00000000-0005-0000-0000-0000FC260000}"/>
    <cellStyle name="40% - Accent5 24_Not_for_upload_before_M4_correc" xfId="12232" xr:uid="{00000000-0005-0000-0000-0000FD260000}"/>
    <cellStyle name="40% - Accent5 25" xfId="7960" xr:uid="{00000000-0005-0000-0000-0000FE260000}"/>
    <cellStyle name="40% - Accent5 25 2" xfId="7961" xr:uid="{00000000-0005-0000-0000-0000FF260000}"/>
    <cellStyle name="40% - Accent5 25 2 2" xfId="7962" xr:uid="{00000000-0005-0000-0000-000000270000}"/>
    <cellStyle name="40% - Accent5 25 2 2 2" xfId="7963" xr:uid="{00000000-0005-0000-0000-000001270000}"/>
    <cellStyle name="40% - Accent5 25 2 2_Working Capital Current" xfId="12233" xr:uid="{00000000-0005-0000-0000-000002270000}"/>
    <cellStyle name="40% - Accent5 25 2 3" xfId="7964" xr:uid="{00000000-0005-0000-0000-000003270000}"/>
    <cellStyle name="40% - Accent5 25 2 4" xfId="7965" xr:uid="{00000000-0005-0000-0000-000004270000}"/>
    <cellStyle name="40% - Accent5 25 2_Working Capital Current" xfId="12234" xr:uid="{00000000-0005-0000-0000-000005270000}"/>
    <cellStyle name="40% - Accent5 25 3" xfId="7966" xr:uid="{00000000-0005-0000-0000-000006270000}"/>
    <cellStyle name="40% - Accent5 25 3 2" xfId="7967" xr:uid="{00000000-0005-0000-0000-000007270000}"/>
    <cellStyle name="40% - Accent5 25 3_Working Capital Current" xfId="12235" xr:uid="{00000000-0005-0000-0000-000008270000}"/>
    <cellStyle name="40% - Accent5 25 4" xfId="7968" xr:uid="{00000000-0005-0000-0000-000009270000}"/>
    <cellStyle name="40% - Accent5 25 5" xfId="7969" xr:uid="{00000000-0005-0000-0000-00000A270000}"/>
    <cellStyle name="40% - Accent5 25_Not_for_upload_before_M4_correc" xfId="12236" xr:uid="{00000000-0005-0000-0000-00000B270000}"/>
    <cellStyle name="40% - Accent5 26" xfId="7970" xr:uid="{00000000-0005-0000-0000-00000C270000}"/>
    <cellStyle name="40% - Accent5 26 2" xfId="7971" xr:uid="{00000000-0005-0000-0000-00000D270000}"/>
    <cellStyle name="40% - Accent5 26 2 2" xfId="7972" xr:uid="{00000000-0005-0000-0000-00000E270000}"/>
    <cellStyle name="40% - Accent5 26 2 3" xfId="7973" xr:uid="{00000000-0005-0000-0000-00000F270000}"/>
    <cellStyle name="40% - Accent5 26 2_Working Capital Current" xfId="12237" xr:uid="{00000000-0005-0000-0000-000010270000}"/>
    <cellStyle name="40% - Accent5 26 3" xfId="7974" xr:uid="{00000000-0005-0000-0000-000011270000}"/>
    <cellStyle name="40% - Accent5 26 3 2" xfId="7975" xr:uid="{00000000-0005-0000-0000-000012270000}"/>
    <cellStyle name="40% - Accent5 26 3_Working Capital Current" xfId="12238" xr:uid="{00000000-0005-0000-0000-000013270000}"/>
    <cellStyle name="40% - Accent5 26 4" xfId="7976" xr:uid="{00000000-0005-0000-0000-000014270000}"/>
    <cellStyle name="40% - Accent5 26 5" xfId="7977" xr:uid="{00000000-0005-0000-0000-000015270000}"/>
    <cellStyle name="40% - Accent5 26_Not_for_upload_before_M4_correc" xfId="12239" xr:uid="{00000000-0005-0000-0000-000016270000}"/>
    <cellStyle name="40% - Accent5 27" xfId="7978" xr:uid="{00000000-0005-0000-0000-000017270000}"/>
    <cellStyle name="40% - Accent5 27 2" xfId="7979" xr:uid="{00000000-0005-0000-0000-000018270000}"/>
    <cellStyle name="40% - Accent5 27 2 2" xfId="7980" xr:uid="{00000000-0005-0000-0000-000019270000}"/>
    <cellStyle name="40% - Accent5 27 2 3" xfId="7981" xr:uid="{00000000-0005-0000-0000-00001A270000}"/>
    <cellStyle name="40% - Accent5 27 2_Working Capital Current" xfId="12240" xr:uid="{00000000-0005-0000-0000-00001B270000}"/>
    <cellStyle name="40% - Accent5 27 3" xfId="7982" xr:uid="{00000000-0005-0000-0000-00001C270000}"/>
    <cellStyle name="40% - Accent5 27 3 2" xfId="7983" xr:uid="{00000000-0005-0000-0000-00001D270000}"/>
    <cellStyle name="40% - Accent5 27 3_Working Capital Current" xfId="12241" xr:uid="{00000000-0005-0000-0000-00001E270000}"/>
    <cellStyle name="40% - Accent5 27 4" xfId="7984" xr:uid="{00000000-0005-0000-0000-00001F270000}"/>
    <cellStyle name="40% - Accent5 27 5" xfId="7985" xr:uid="{00000000-0005-0000-0000-000020270000}"/>
    <cellStyle name="40% - Accent5 27_Not_for_upload_before_M4_correc" xfId="12242" xr:uid="{00000000-0005-0000-0000-000021270000}"/>
    <cellStyle name="40% - Accent5 28" xfId="7986" xr:uid="{00000000-0005-0000-0000-000022270000}"/>
    <cellStyle name="40% - Accent5 28 2" xfId="7987" xr:uid="{00000000-0005-0000-0000-000023270000}"/>
    <cellStyle name="40% - Accent5 28 2 2" xfId="7988" xr:uid="{00000000-0005-0000-0000-000024270000}"/>
    <cellStyle name="40% - Accent5 28 2 3" xfId="7989" xr:uid="{00000000-0005-0000-0000-000025270000}"/>
    <cellStyle name="40% - Accent5 28 2_Working Capital Current" xfId="12243" xr:uid="{00000000-0005-0000-0000-000026270000}"/>
    <cellStyle name="40% - Accent5 28 3" xfId="7990" xr:uid="{00000000-0005-0000-0000-000027270000}"/>
    <cellStyle name="40% - Accent5 28 3 2" xfId="7991" xr:uid="{00000000-0005-0000-0000-000028270000}"/>
    <cellStyle name="40% - Accent5 28 3_Working Capital Current" xfId="12244" xr:uid="{00000000-0005-0000-0000-000029270000}"/>
    <cellStyle name="40% - Accent5 28 4" xfId="7992" xr:uid="{00000000-0005-0000-0000-00002A270000}"/>
    <cellStyle name="40% - Accent5 28 5" xfId="7993" xr:uid="{00000000-0005-0000-0000-00002B270000}"/>
    <cellStyle name="40% - Accent5 28_Not_for_upload_before_M4_correc" xfId="12245" xr:uid="{00000000-0005-0000-0000-00002C270000}"/>
    <cellStyle name="40% - Accent5 29" xfId="7994" xr:uid="{00000000-0005-0000-0000-00002D270000}"/>
    <cellStyle name="40% - Accent5 29 2" xfId="7995" xr:uid="{00000000-0005-0000-0000-00002E270000}"/>
    <cellStyle name="40% - Accent5 29 2 2" xfId="7996" xr:uid="{00000000-0005-0000-0000-00002F270000}"/>
    <cellStyle name="40% - Accent5 29 2_Working Capital Current" xfId="12246" xr:uid="{00000000-0005-0000-0000-000030270000}"/>
    <cellStyle name="40% - Accent5 29 3" xfId="7997" xr:uid="{00000000-0005-0000-0000-000031270000}"/>
    <cellStyle name="40% - Accent5 29 4" xfId="7998" xr:uid="{00000000-0005-0000-0000-000032270000}"/>
    <cellStyle name="40% - Accent5 29_Not_for_upload_before_M4_correc" xfId="12247" xr:uid="{00000000-0005-0000-0000-000033270000}"/>
    <cellStyle name="40% - Accent5 3" xfId="94" xr:uid="{00000000-0005-0000-0000-000042000000}"/>
    <cellStyle name="40% - Accent5 3 2" xfId="8000" xr:uid="{00000000-0005-0000-0000-000035270000}"/>
    <cellStyle name="40% - Accent5 3 2 2" xfId="8001" xr:uid="{00000000-0005-0000-0000-000036270000}"/>
    <cellStyle name="40% - Accent5 3 2 2 2" xfId="8002" xr:uid="{00000000-0005-0000-0000-000037270000}"/>
    <cellStyle name="40% - Accent5 3 2 2 2 2" xfId="8003" xr:uid="{00000000-0005-0000-0000-000038270000}"/>
    <cellStyle name="40% - Accent5 3 2 2 2_Working Capital Current" xfId="12248" xr:uid="{00000000-0005-0000-0000-000039270000}"/>
    <cellStyle name="40% - Accent5 3 2 2 3" xfId="8004" xr:uid="{00000000-0005-0000-0000-00003A270000}"/>
    <cellStyle name="40% - Accent5 3 2 2 4" xfId="8005" xr:uid="{00000000-0005-0000-0000-00003B270000}"/>
    <cellStyle name="40% - Accent5 3 2 2_Working Capital Current" xfId="12249" xr:uid="{00000000-0005-0000-0000-00003C270000}"/>
    <cellStyle name="40% - Accent5 3 2 3" xfId="8006" xr:uid="{00000000-0005-0000-0000-00003D270000}"/>
    <cellStyle name="40% - Accent5 3 2 3 2" xfId="8007" xr:uid="{00000000-0005-0000-0000-00003E270000}"/>
    <cellStyle name="40% - Accent5 3 2 3_Working Capital Current" xfId="12250" xr:uid="{00000000-0005-0000-0000-00003F270000}"/>
    <cellStyle name="40% - Accent5 3 2 4" xfId="8008" xr:uid="{00000000-0005-0000-0000-000040270000}"/>
    <cellStyle name="40% - Accent5 3 2 5" xfId="8009" xr:uid="{00000000-0005-0000-0000-000041270000}"/>
    <cellStyle name="40% - Accent5 3 2_Not_for_upload_before_M4_correc" xfId="12251" xr:uid="{00000000-0005-0000-0000-000042270000}"/>
    <cellStyle name="40% - Accent5 3 3" xfId="8010" xr:uid="{00000000-0005-0000-0000-000043270000}"/>
    <cellStyle name="40% - Accent5 3 3 2" xfId="8011" xr:uid="{00000000-0005-0000-0000-000044270000}"/>
    <cellStyle name="40% - Accent5 3 3 2 2" xfId="8012" xr:uid="{00000000-0005-0000-0000-000045270000}"/>
    <cellStyle name="40% - Accent5 3 3 2 2 2" xfId="8013" xr:uid="{00000000-0005-0000-0000-000046270000}"/>
    <cellStyle name="40% - Accent5 3 3 2 2_Working Capital Current" xfId="12252" xr:uid="{00000000-0005-0000-0000-000047270000}"/>
    <cellStyle name="40% - Accent5 3 3 2 3" xfId="8014" xr:uid="{00000000-0005-0000-0000-000048270000}"/>
    <cellStyle name="40% - Accent5 3 3 2 4" xfId="8015" xr:uid="{00000000-0005-0000-0000-000049270000}"/>
    <cellStyle name="40% - Accent5 3 3 2_Working Capital Current" xfId="12253" xr:uid="{00000000-0005-0000-0000-00004A270000}"/>
    <cellStyle name="40% - Accent5 3 3 3" xfId="8016" xr:uid="{00000000-0005-0000-0000-00004B270000}"/>
    <cellStyle name="40% - Accent5 3 3 3 2" xfId="8017" xr:uid="{00000000-0005-0000-0000-00004C270000}"/>
    <cellStyle name="40% - Accent5 3 3 3_Working Capital Current" xfId="12254" xr:uid="{00000000-0005-0000-0000-00004D270000}"/>
    <cellStyle name="40% - Accent5 3 3 4" xfId="8018" xr:uid="{00000000-0005-0000-0000-00004E270000}"/>
    <cellStyle name="40% - Accent5 3 3 5" xfId="8019" xr:uid="{00000000-0005-0000-0000-00004F270000}"/>
    <cellStyle name="40% - Accent5 3 3_Not_for_upload_before_M4_correc" xfId="12255" xr:uid="{00000000-0005-0000-0000-000050270000}"/>
    <cellStyle name="40% - Accent5 3 4" xfId="8020" xr:uid="{00000000-0005-0000-0000-000051270000}"/>
    <cellStyle name="40% - Accent5 3 4 2" xfId="8021" xr:uid="{00000000-0005-0000-0000-000052270000}"/>
    <cellStyle name="40% - Accent5 3 4 2 2" xfId="8022" xr:uid="{00000000-0005-0000-0000-000053270000}"/>
    <cellStyle name="40% - Accent5 3 4 2 2 2" xfId="8023" xr:uid="{00000000-0005-0000-0000-000054270000}"/>
    <cellStyle name="40% - Accent5 3 4 2 2_Working Capital Current" xfId="12256" xr:uid="{00000000-0005-0000-0000-000055270000}"/>
    <cellStyle name="40% - Accent5 3 4 2 3" xfId="8024" xr:uid="{00000000-0005-0000-0000-000056270000}"/>
    <cellStyle name="40% - Accent5 3 4 2 4" xfId="8025" xr:uid="{00000000-0005-0000-0000-000057270000}"/>
    <cellStyle name="40% - Accent5 3 4 2_Working Capital Current" xfId="12257" xr:uid="{00000000-0005-0000-0000-000058270000}"/>
    <cellStyle name="40% - Accent5 3 4 3" xfId="8026" xr:uid="{00000000-0005-0000-0000-000059270000}"/>
    <cellStyle name="40% - Accent5 3 4 3 2" xfId="8027" xr:uid="{00000000-0005-0000-0000-00005A270000}"/>
    <cellStyle name="40% - Accent5 3 4 3_Working Capital Current" xfId="12258" xr:uid="{00000000-0005-0000-0000-00005B270000}"/>
    <cellStyle name="40% - Accent5 3 4 4" xfId="8028" xr:uid="{00000000-0005-0000-0000-00005C270000}"/>
    <cellStyle name="40% - Accent5 3 4 5" xfId="8029" xr:uid="{00000000-0005-0000-0000-00005D270000}"/>
    <cellStyle name="40% - Accent5 3 4_Not_for_upload_before_M4_correc" xfId="12259" xr:uid="{00000000-0005-0000-0000-00005E270000}"/>
    <cellStyle name="40% - Accent5 3 5" xfId="8030" xr:uid="{00000000-0005-0000-0000-00005F270000}"/>
    <cellStyle name="40% - Accent5 3 5 2" xfId="8031" xr:uid="{00000000-0005-0000-0000-000060270000}"/>
    <cellStyle name="40% - Accent5 3 5 2 2" xfId="8032" xr:uid="{00000000-0005-0000-0000-000061270000}"/>
    <cellStyle name="40% - Accent5 3 5 2_Working Capital Current" xfId="12260" xr:uid="{00000000-0005-0000-0000-000062270000}"/>
    <cellStyle name="40% - Accent5 3 5 3" xfId="8033" xr:uid="{00000000-0005-0000-0000-000063270000}"/>
    <cellStyle name="40% - Accent5 3 5 4" xfId="8034" xr:uid="{00000000-0005-0000-0000-000064270000}"/>
    <cellStyle name="40% - Accent5 3 5_Working Capital Current" xfId="12261" xr:uid="{00000000-0005-0000-0000-000065270000}"/>
    <cellStyle name="40% - Accent5 3 6" xfId="8035" xr:uid="{00000000-0005-0000-0000-000066270000}"/>
    <cellStyle name="40% - Accent5 3 6 2" xfId="8036" xr:uid="{00000000-0005-0000-0000-000067270000}"/>
    <cellStyle name="40% - Accent5 3 6_Working Capital Current" xfId="12262" xr:uid="{00000000-0005-0000-0000-000068270000}"/>
    <cellStyle name="40% - Accent5 3 7" xfId="8037" xr:uid="{00000000-0005-0000-0000-000069270000}"/>
    <cellStyle name="40% - Accent5 3 8" xfId="8038" xr:uid="{00000000-0005-0000-0000-00006A270000}"/>
    <cellStyle name="40% - Accent5 3 9" xfId="7999" xr:uid="{00000000-0005-0000-0000-000034270000}"/>
    <cellStyle name="40% - Accent5 3_Not_for_upload_before_M4_correc" xfId="12263" xr:uid="{00000000-0005-0000-0000-00006B270000}"/>
    <cellStyle name="40% - Accent5 30" xfId="8039" xr:uid="{00000000-0005-0000-0000-00006C270000}"/>
    <cellStyle name="40% - Accent5 30 2" xfId="8040" xr:uid="{00000000-0005-0000-0000-00006D270000}"/>
    <cellStyle name="40% - Accent5 30 2 2" xfId="8041" xr:uid="{00000000-0005-0000-0000-00006E270000}"/>
    <cellStyle name="40% - Accent5 30 2_Working Capital Current" xfId="12264" xr:uid="{00000000-0005-0000-0000-00006F270000}"/>
    <cellStyle name="40% - Accent5 30 3" xfId="8042" xr:uid="{00000000-0005-0000-0000-000070270000}"/>
    <cellStyle name="40% - Accent5 30 4" xfId="8043" xr:uid="{00000000-0005-0000-0000-000071270000}"/>
    <cellStyle name="40% - Accent5 30_Working Capital Current" xfId="12265" xr:uid="{00000000-0005-0000-0000-000072270000}"/>
    <cellStyle name="40% - Accent5 31" xfId="8044" xr:uid="{00000000-0005-0000-0000-000073270000}"/>
    <cellStyle name="40% - Accent5 31 2" xfId="8045" xr:uid="{00000000-0005-0000-0000-000074270000}"/>
    <cellStyle name="40% - Accent5 31 2 2" xfId="8046" xr:uid="{00000000-0005-0000-0000-000075270000}"/>
    <cellStyle name="40% - Accent5 31 2_Working Capital Current" xfId="12266" xr:uid="{00000000-0005-0000-0000-000076270000}"/>
    <cellStyle name="40% - Accent5 31 3" xfId="8047" xr:uid="{00000000-0005-0000-0000-000077270000}"/>
    <cellStyle name="40% - Accent5 31 4" xfId="8048" xr:uid="{00000000-0005-0000-0000-000078270000}"/>
    <cellStyle name="40% - Accent5 31_Working Capital Current" xfId="12267" xr:uid="{00000000-0005-0000-0000-000079270000}"/>
    <cellStyle name="40% - Accent5 32" xfId="8049" xr:uid="{00000000-0005-0000-0000-00007A270000}"/>
    <cellStyle name="40% - Accent5 32 2" xfId="8050" xr:uid="{00000000-0005-0000-0000-00007B270000}"/>
    <cellStyle name="40% - Accent5 32 2 2" xfId="8051" xr:uid="{00000000-0005-0000-0000-00007C270000}"/>
    <cellStyle name="40% - Accent5 32 2_Working Capital Current" xfId="12268" xr:uid="{00000000-0005-0000-0000-00007D270000}"/>
    <cellStyle name="40% - Accent5 32 3" xfId="8052" xr:uid="{00000000-0005-0000-0000-00007E270000}"/>
    <cellStyle name="40% - Accent5 32 4" xfId="8053" xr:uid="{00000000-0005-0000-0000-00007F270000}"/>
    <cellStyle name="40% - Accent5 32_Working Capital Current" xfId="12269" xr:uid="{00000000-0005-0000-0000-000080270000}"/>
    <cellStyle name="40% - Accent5 33" xfId="8054" xr:uid="{00000000-0005-0000-0000-000081270000}"/>
    <cellStyle name="40% - Accent5 33 2" xfId="8055" xr:uid="{00000000-0005-0000-0000-000082270000}"/>
    <cellStyle name="40% - Accent5 33 2 2" xfId="8056" xr:uid="{00000000-0005-0000-0000-000083270000}"/>
    <cellStyle name="40% - Accent5 33 2_Working Capital Current" xfId="12270" xr:uid="{00000000-0005-0000-0000-000084270000}"/>
    <cellStyle name="40% - Accent5 33 3" xfId="8057" xr:uid="{00000000-0005-0000-0000-000085270000}"/>
    <cellStyle name="40% - Accent5 33 4" xfId="8058" xr:uid="{00000000-0005-0000-0000-000086270000}"/>
    <cellStyle name="40% - Accent5 33_Working Capital Current" xfId="12271" xr:uid="{00000000-0005-0000-0000-000087270000}"/>
    <cellStyle name="40% - Accent5 34" xfId="8059" xr:uid="{00000000-0005-0000-0000-000088270000}"/>
    <cellStyle name="40% - Accent5 34 2" xfId="8060" xr:uid="{00000000-0005-0000-0000-000089270000}"/>
    <cellStyle name="40% - Accent5 34 2 2" xfId="8061" xr:uid="{00000000-0005-0000-0000-00008A270000}"/>
    <cellStyle name="40% - Accent5 34 2_Working Capital Current" xfId="12272" xr:uid="{00000000-0005-0000-0000-00008B270000}"/>
    <cellStyle name="40% - Accent5 34 3" xfId="8062" xr:uid="{00000000-0005-0000-0000-00008C270000}"/>
    <cellStyle name="40% - Accent5 34 4" xfId="8063" xr:uid="{00000000-0005-0000-0000-00008D270000}"/>
    <cellStyle name="40% - Accent5 34_Working Capital Current" xfId="12273" xr:uid="{00000000-0005-0000-0000-00008E270000}"/>
    <cellStyle name="40% - Accent5 35" xfId="8064" xr:uid="{00000000-0005-0000-0000-00008F270000}"/>
    <cellStyle name="40% - Accent5 35 2" xfId="8065" xr:uid="{00000000-0005-0000-0000-000090270000}"/>
    <cellStyle name="40% - Accent5 35 2 2" xfId="8066" xr:uid="{00000000-0005-0000-0000-000091270000}"/>
    <cellStyle name="40% - Accent5 35 2_Working Capital Current" xfId="12274" xr:uid="{00000000-0005-0000-0000-000092270000}"/>
    <cellStyle name="40% - Accent5 35 3" xfId="8067" xr:uid="{00000000-0005-0000-0000-000093270000}"/>
    <cellStyle name="40% - Accent5 35 4" xfId="8068" xr:uid="{00000000-0005-0000-0000-000094270000}"/>
    <cellStyle name="40% - Accent5 35_Working Capital Current" xfId="12275" xr:uid="{00000000-0005-0000-0000-000095270000}"/>
    <cellStyle name="40% - Accent5 36" xfId="8069" xr:uid="{00000000-0005-0000-0000-000096270000}"/>
    <cellStyle name="40% - Accent5 36 2" xfId="8070" xr:uid="{00000000-0005-0000-0000-000097270000}"/>
    <cellStyle name="40% - Accent5 36 2 2" xfId="8071" xr:uid="{00000000-0005-0000-0000-000098270000}"/>
    <cellStyle name="40% - Accent5 36 2_Working Capital Current" xfId="12276" xr:uid="{00000000-0005-0000-0000-000099270000}"/>
    <cellStyle name="40% - Accent5 36 3" xfId="8072" xr:uid="{00000000-0005-0000-0000-00009A270000}"/>
    <cellStyle name="40% - Accent5 36 4" xfId="8073" xr:uid="{00000000-0005-0000-0000-00009B270000}"/>
    <cellStyle name="40% - Accent5 36_Working Capital Current" xfId="12277" xr:uid="{00000000-0005-0000-0000-00009C270000}"/>
    <cellStyle name="40% - Accent5 37" xfId="8074" xr:uid="{00000000-0005-0000-0000-00009D270000}"/>
    <cellStyle name="40% - Accent5 37 2" xfId="8075" xr:uid="{00000000-0005-0000-0000-00009E270000}"/>
    <cellStyle name="40% - Accent5 37 2 2" xfId="8076" xr:uid="{00000000-0005-0000-0000-00009F270000}"/>
    <cellStyle name="40% - Accent5 37 2_Working Capital Current" xfId="12278" xr:uid="{00000000-0005-0000-0000-0000A0270000}"/>
    <cellStyle name="40% - Accent5 37 3" xfId="8077" xr:uid="{00000000-0005-0000-0000-0000A1270000}"/>
    <cellStyle name="40% - Accent5 37 4" xfId="8078" xr:uid="{00000000-0005-0000-0000-0000A2270000}"/>
    <cellStyle name="40% - Accent5 37_Working Capital Current" xfId="12279" xr:uid="{00000000-0005-0000-0000-0000A3270000}"/>
    <cellStyle name="40% - Accent5 38" xfId="8079" xr:uid="{00000000-0005-0000-0000-0000A4270000}"/>
    <cellStyle name="40% - Accent5 38 2" xfId="8080" xr:uid="{00000000-0005-0000-0000-0000A5270000}"/>
    <cellStyle name="40% - Accent5 38 2 2" xfId="8081" xr:uid="{00000000-0005-0000-0000-0000A6270000}"/>
    <cellStyle name="40% - Accent5 38 2_Working Capital Current" xfId="12280" xr:uid="{00000000-0005-0000-0000-0000A7270000}"/>
    <cellStyle name="40% - Accent5 38 3" xfId="8082" xr:uid="{00000000-0005-0000-0000-0000A8270000}"/>
    <cellStyle name="40% - Accent5 38 4" xfId="8083" xr:uid="{00000000-0005-0000-0000-0000A9270000}"/>
    <cellStyle name="40% - Accent5 38_Working Capital Current" xfId="12281" xr:uid="{00000000-0005-0000-0000-0000AA270000}"/>
    <cellStyle name="40% - Accent5 39" xfId="8084" xr:uid="{00000000-0005-0000-0000-0000AB270000}"/>
    <cellStyle name="40% - Accent5 39 2" xfId="8085" xr:uid="{00000000-0005-0000-0000-0000AC270000}"/>
    <cellStyle name="40% - Accent5 39 2 2" xfId="8086" xr:uid="{00000000-0005-0000-0000-0000AD270000}"/>
    <cellStyle name="40% - Accent5 39 2_Working Capital Current" xfId="12282" xr:uid="{00000000-0005-0000-0000-0000AE270000}"/>
    <cellStyle name="40% - Accent5 39 3" xfId="8087" xr:uid="{00000000-0005-0000-0000-0000AF270000}"/>
    <cellStyle name="40% - Accent5 39 4" xfId="8088" xr:uid="{00000000-0005-0000-0000-0000B0270000}"/>
    <cellStyle name="40% - Accent5 39_Working Capital Current" xfId="12283" xr:uid="{00000000-0005-0000-0000-0000B1270000}"/>
    <cellStyle name="40% - Accent5 4" xfId="8089" xr:uid="{00000000-0005-0000-0000-0000B2270000}"/>
    <cellStyle name="40% - Accent5 4 2" xfId="8090" xr:uid="{00000000-0005-0000-0000-0000B3270000}"/>
    <cellStyle name="40% - Accent5 4 2 2" xfId="8091" xr:uid="{00000000-0005-0000-0000-0000B4270000}"/>
    <cellStyle name="40% - Accent5 4 2 2 2" xfId="8092" xr:uid="{00000000-0005-0000-0000-0000B5270000}"/>
    <cellStyle name="40% - Accent5 4 2 2_Working Capital Current" xfId="12284" xr:uid="{00000000-0005-0000-0000-0000B6270000}"/>
    <cellStyle name="40% - Accent5 4 2 3" xfId="8093" xr:uid="{00000000-0005-0000-0000-0000B7270000}"/>
    <cellStyle name="40% - Accent5 4 2 4" xfId="8094" xr:uid="{00000000-0005-0000-0000-0000B8270000}"/>
    <cellStyle name="40% - Accent5 4 2_Working Capital Current" xfId="12285" xr:uid="{00000000-0005-0000-0000-0000B9270000}"/>
    <cellStyle name="40% - Accent5 4 3" xfId="8095" xr:uid="{00000000-0005-0000-0000-0000BA270000}"/>
    <cellStyle name="40% - Accent5 4 3 2" xfId="8096" xr:uid="{00000000-0005-0000-0000-0000BB270000}"/>
    <cellStyle name="40% - Accent5 4 3_Working Capital Current" xfId="12286" xr:uid="{00000000-0005-0000-0000-0000BC270000}"/>
    <cellStyle name="40% - Accent5 4 4" xfId="8097" xr:uid="{00000000-0005-0000-0000-0000BD270000}"/>
    <cellStyle name="40% - Accent5 4 5" xfId="8098" xr:uid="{00000000-0005-0000-0000-0000BE270000}"/>
    <cellStyle name="40% - Accent5 4_Not_for_upload_before_M4_correc" xfId="12287" xr:uid="{00000000-0005-0000-0000-0000BF270000}"/>
    <cellStyle name="40% - Accent5 40" xfId="8099" xr:uid="{00000000-0005-0000-0000-0000C0270000}"/>
    <cellStyle name="40% - Accent5 40 2" xfId="8100" xr:uid="{00000000-0005-0000-0000-0000C1270000}"/>
    <cellStyle name="40% - Accent5 40 2 2" xfId="8101" xr:uid="{00000000-0005-0000-0000-0000C2270000}"/>
    <cellStyle name="40% - Accent5 40 2_Working Capital Current" xfId="12288" xr:uid="{00000000-0005-0000-0000-0000C3270000}"/>
    <cellStyle name="40% - Accent5 40 3" xfId="8102" xr:uid="{00000000-0005-0000-0000-0000C4270000}"/>
    <cellStyle name="40% - Accent5 40 4" xfId="8103" xr:uid="{00000000-0005-0000-0000-0000C5270000}"/>
    <cellStyle name="40% - Accent5 40_Working Capital Current" xfId="12289" xr:uid="{00000000-0005-0000-0000-0000C6270000}"/>
    <cellStyle name="40% - Accent5 41" xfId="8104" xr:uid="{00000000-0005-0000-0000-0000C7270000}"/>
    <cellStyle name="40% - Accent5 41 2" xfId="8105" xr:uid="{00000000-0005-0000-0000-0000C8270000}"/>
    <cellStyle name="40% - Accent5 41 2 2" xfId="8106" xr:uid="{00000000-0005-0000-0000-0000C9270000}"/>
    <cellStyle name="40% - Accent5 41 2_Working Capital Current" xfId="12290" xr:uid="{00000000-0005-0000-0000-0000CA270000}"/>
    <cellStyle name="40% - Accent5 41 3" xfId="8107" xr:uid="{00000000-0005-0000-0000-0000CB270000}"/>
    <cellStyle name="40% - Accent5 41 4" xfId="8108" xr:uid="{00000000-0005-0000-0000-0000CC270000}"/>
    <cellStyle name="40% - Accent5 41_Working Capital Current" xfId="12291" xr:uid="{00000000-0005-0000-0000-0000CD270000}"/>
    <cellStyle name="40% - Accent5 42" xfId="8109" xr:uid="{00000000-0005-0000-0000-0000CE270000}"/>
    <cellStyle name="40% - Accent5 42 2" xfId="8110" xr:uid="{00000000-0005-0000-0000-0000CF270000}"/>
    <cellStyle name="40% - Accent5 42 2 2" xfId="8111" xr:uid="{00000000-0005-0000-0000-0000D0270000}"/>
    <cellStyle name="40% - Accent5 42 2_Working Capital Current" xfId="12292" xr:uid="{00000000-0005-0000-0000-0000D1270000}"/>
    <cellStyle name="40% - Accent5 42 3" xfId="8112" xr:uid="{00000000-0005-0000-0000-0000D2270000}"/>
    <cellStyle name="40% - Accent5 42 4" xfId="8113" xr:uid="{00000000-0005-0000-0000-0000D3270000}"/>
    <cellStyle name="40% - Accent5 42_Working Capital Current" xfId="12293" xr:uid="{00000000-0005-0000-0000-0000D4270000}"/>
    <cellStyle name="40% - Accent5 43" xfId="8114" xr:uid="{00000000-0005-0000-0000-0000D5270000}"/>
    <cellStyle name="40% - Accent5 43 2" xfId="8115" xr:uid="{00000000-0005-0000-0000-0000D6270000}"/>
    <cellStyle name="40% - Accent5 43 2 2" xfId="8116" xr:uid="{00000000-0005-0000-0000-0000D7270000}"/>
    <cellStyle name="40% - Accent5 43 2_Working Capital Current" xfId="12294" xr:uid="{00000000-0005-0000-0000-0000D8270000}"/>
    <cellStyle name="40% - Accent5 43 3" xfId="8117" xr:uid="{00000000-0005-0000-0000-0000D9270000}"/>
    <cellStyle name="40% - Accent5 43 4" xfId="8118" xr:uid="{00000000-0005-0000-0000-0000DA270000}"/>
    <cellStyle name="40% - Accent5 43_Working Capital Current" xfId="12295" xr:uid="{00000000-0005-0000-0000-0000DB270000}"/>
    <cellStyle name="40% - Accent5 44" xfId="8119" xr:uid="{00000000-0005-0000-0000-0000DC270000}"/>
    <cellStyle name="40% - Accent5 44 2" xfId="8120" xr:uid="{00000000-0005-0000-0000-0000DD270000}"/>
    <cellStyle name="40% - Accent5 44 2 2" xfId="8121" xr:uid="{00000000-0005-0000-0000-0000DE270000}"/>
    <cellStyle name="40% - Accent5 44 2_Working Capital Current" xfId="12296" xr:uid="{00000000-0005-0000-0000-0000DF270000}"/>
    <cellStyle name="40% - Accent5 44 3" xfId="8122" xr:uid="{00000000-0005-0000-0000-0000E0270000}"/>
    <cellStyle name="40% - Accent5 44 4" xfId="8123" xr:uid="{00000000-0005-0000-0000-0000E1270000}"/>
    <cellStyle name="40% - Accent5 44_Working Capital Current" xfId="12297" xr:uid="{00000000-0005-0000-0000-0000E2270000}"/>
    <cellStyle name="40% - Accent5 45" xfId="8124" xr:uid="{00000000-0005-0000-0000-0000E3270000}"/>
    <cellStyle name="40% - Accent5 45 2" xfId="8125" xr:uid="{00000000-0005-0000-0000-0000E4270000}"/>
    <cellStyle name="40% - Accent5 45 2 2" xfId="8126" xr:uid="{00000000-0005-0000-0000-0000E5270000}"/>
    <cellStyle name="40% - Accent5 45 2_Working Capital Current" xfId="12298" xr:uid="{00000000-0005-0000-0000-0000E6270000}"/>
    <cellStyle name="40% - Accent5 45 3" xfId="8127" xr:uid="{00000000-0005-0000-0000-0000E7270000}"/>
    <cellStyle name="40% - Accent5 45 4" xfId="8128" xr:uid="{00000000-0005-0000-0000-0000E8270000}"/>
    <cellStyle name="40% - Accent5 45_Working Capital Current" xfId="12299" xr:uid="{00000000-0005-0000-0000-0000E9270000}"/>
    <cellStyle name="40% - Accent5 46" xfId="8129" xr:uid="{00000000-0005-0000-0000-0000EA270000}"/>
    <cellStyle name="40% - Accent5 46 2" xfId="8130" xr:uid="{00000000-0005-0000-0000-0000EB270000}"/>
    <cellStyle name="40% - Accent5 46 2 2" xfId="8131" xr:uid="{00000000-0005-0000-0000-0000EC270000}"/>
    <cellStyle name="40% - Accent5 46 2_Working Capital Current" xfId="12300" xr:uid="{00000000-0005-0000-0000-0000ED270000}"/>
    <cellStyle name="40% - Accent5 46 3" xfId="8132" xr:uid="{00000000-0005-0000-0000-0000EE270000}"/>
    <cellStyle name="40% - Accent5 46 4" xfId="8133" xr:uid="{00000000-0005-0000-0000-0000EF270000}"/>
    <cellStyle name="40% - Accent5 46_Working Capital Current" xfId="12301" xr:uid="{00000000-0005-0000-0000-0000F0270000}"/>
    <cellStyle name="40% - Accent5 47" xfId="8134" xr:uid="{00000000-0005-0000-0000-0000F1270000}"/>
    <cellStyle name="40% - Accent5 47 2" xfId="8135" xr:uid="{00000000-0005-0000-0000-0000F2270000}"/>
    <cellStyle name="40% - Accent5 47 2 2" xfId="8136" xr:uid="{00000000-0005-0000-0000-0000F3270000}"/>
    <cellStyle name="40% - Accent5 47 2_Working Capital Current" xfId="12302" xr:uid="{00000000-0005-0000-0000-0000F4270000}"/>
    <cellStyle name="40% - Accent5 47 3" xfId="8137" xr:uid="{00000000-0005-0000-0000-0000F5270000}"/>
    <cellStyle name="40% - Accent5 47 4" xfId="8138" xr:uid="{00000000-0005-0000-0000-0000F6270000}"/>
    <cellStyle name="40% - Accent5 47_Working Capital Current" xfId="12303" xr:uid="{00000000-0005-0000-0000-0000F7270000}"/>
    <cellStyle name="40% - Accent5 48" xfId="8139" xr:uid="{00000000-0005-0000-0000-0000F8270000}"/>
    <cellStyle name="40% - Accent5 48 2" xfId="8140" xr:uid="{00000000-0005-0000-0000-0000F9270000}"/>
    <cellStyle name="40% - Accent5 48 2 2" xfId="8141" xr:uid="{00000000-0005-0000-0000-0000FA270000}"/>
    <cellStyle name="40% - Accent5 48 2_Working Capital Current" xfId="12304" xr:uid="{00000000-0005-0000-0000-0000FB270000}"/>
    <cellStyle name="40% - Accent5 48 3" xfId="8142" xr:uid="{00000000-0005-0000-0000-0000FC270000}"/>
    <cellStyle name="40% - Accent5 48 4" xfId="8143" xr:uid="{00000000-0005-0000-0000-0000FD270000}"/>
    <cellStyle name="40% - Accent5 48_Working Capital Current" xfId="12305" xr:uid="{00000000-0005-0000-0000-0000FE270000}"/>
    <cellStyle name="40% - Accent5 49" xfId="8144" xr:uid="{00000000-0005-0000-0000-0000FF270000}"/>
    <cellStyle name="40% - Accent5 49 2" xfId="8145" xr:uid="{00000000-0005-0000-0000-000000280000}"/>
    <cellStyle name="40% - Accent5 49 2 2" xfId="8146" xr:uid="{00000000-0005-0000-0000-000001280000}"/>
    <cellStyle name="40% - Accent5 49 2_Working Capital Current" xfId="12306" xr:uid="{00000000-0005-0000-0000-000002280000}"/>
    <cellStyle name="40% - Accent5 49 3" xfId="8147" xr:uid="{00000000-0005-0000-0000-000003280000}"/>
    <cellStyle name="40% - Accent5 49 4" xfId="8148" xr:uid="{00000000-0005-0000-0000-000004280000}"/>
    <cellStyle name="40% - Accent5 49_Working Capital Current" xfId="12307" xr:uid="{00000000-0005-0000-0000-000005280000}"/>
    <cellStyle name="40% - Accent5 5" xfId="8149" xr:uid="{00000000-0005-0000-0000-000006280000}"/>
    <cellStyle name="40% - Accent5 5 2" xfId="8150" xr:uid="{00000000-0005-0000-0000-000007280000}"/>
    <cellStyle name="40% - Accent5 5 2 2" xfId="8151" xr:uid="{00000000-0005-0000-0000-000008280000}"/>
    <cellStyle name="40% - Accent5 5 2 2 2" xfId="8152" xr:uid="{00000000-0005-0000-0000-000009280000}"/>
    <cellStyle name="40% - Accent5 5 2 2_Working Capital Current" xfId="12308" xr:uid="{00000000-0005-0000-0000-00000A280000}"/>
    <cellStyle name="40% - Accent5 5 2 3" xfId="8153" xr:uid="{00000000-0005-0000-0000-00000B280000}"/>
    <cellStyle name="40% - Accent5 5 2 4" xfId="8154" xr:uid="{00000000-0005-0000-0000-00000C280000}"/>
    <cellStyle name="40% - Accent5 5 2_Working Capital Current" xfId="12309" xr:uid="{00000000-0005-0000-0000-00000D280000}"/>
    <cellStyle name="40% - Accent5 5 3" xfId="8155" xr:uid="{00000000-0005-0000-0000-00000E280000}"/>
    <cellStyle name="40% - Accent5 5 3 2" xfId="8156" xr:uid="{00000000-0005-0000-0000-00000F280000}"/>
    <cellStyle name="40% - Accent5 5 3_Working Capital Current" xfId="12310" xr:uid="{00000000-0005-0000-0000-000010280000}"/>
    <cellStyle name="40% - Accent5 5 4" xfId="8157" xr:uid="{00000000-0005-0000-0000-000011280000}"/>
    <cellStyle name="40% - Accent5 5 5" xfId="8158" xr:uid="{00000000-0005-0000-0000-000012280000}"/>
    <cellStyle name="40% - Accent5 5_Not_for_upload_before_M4_correc" xfId="12311" xr:uid="{00000000-0005-0000-0000-000013280000}"/>
    <cellStyle name="40% - Accent5 50" xfId="8159" xr:uid="{00000000-0005-0000-0000-000014280000}"/>
    <cellStyle name="40% - Accent5 50 2" xfId="8160" xr:uid="{00000000-0005-0000-0000-000015280000}"/>
    <cellStyle name="40% - Accent5 50 2 2" xfId="8161" xr:uid="{00000000-0005-0000-0000-000016280000}"/>
    <cellStyle name="40% - Accent5 50 2_Working Capital Current" xfId="12312" xr:uid="{00000000-0005-0000-0000-000017280000}"/>
    <cellStyle name="40% - Accent5 50 3" xfId="8162" xr:uid="{00000000-0005-0000-0000-000018280000}"/>
    <cellStyle name="40% - Accent5 50 4" xfId="8163" xr:uid="{00000000-0005-0000-0000-000019280000}"/>
    <cellStyle name="40% - Accent5 50_Working Capital Current" xfId="12313" xr:uid="{00000000-0005-0000-0000-00001A280000}"/>
    <cellStyle name="40% - Accent5 51" xfId="8164" xr:uid="{00000000-0005-0000-0000-00001B280000}"/>
    <cellStyle name="40% - Accent5 51 2" xfId="8165" xr:uid="{00000000-0005-0000-0000-00001C280000}"/>
    <cellStyle name="40% - Accent5 51 2 2" xfId="8166" xr:uid="{00000000-0005-0000-0000-00001D280000}"/>
    <cellStyle name="40% - Accent5 51 2_Working Capital Current" xfId="12314" xr:uid="{00000000-0005-0000-0000-00001E280000}"/>
    <cellStyle name="40% - Accent5 51 3" xfId="8167" xr:uid="{00000000-0005-0000-0000-00001F280000}"/>
    <cellStyle name="40% - Accent5 51 4" xfId="8168" xr:uid="{00000000-0005-0000-0000-000020280000}"/>
    <cellStyle name="40% - Accent5 51_Working Capital Current" xfId="12315" xr:uid="{00000000-0005-0000-0000-000021280000}"/>
    <cellStyle name="40% - Accent5 52" xfId="8169" xr:uid="{00000000-0005-0000-0000-000022280000}"/>
    <cellStyle name="40% - Accent5 52 2" xfId="8170" xr:uid="{00000000-0005-0000-0000-000023280000}"/>
    <cellStyle name="40% - Accent5 52 2 2" xfId="8171" xr:uid="{00000000-0005-0000-0000-000024280000}"/>
    <cellStyle name="40% - Accent5 52 2_Working Capital Current" xfId="12316" xr:uid="{00000000-0005-0000-0000-000025280000}"/>
    <cellStyle name="40% - Accent5 52 3" xfId="8172" xr:uid="{00000000-0005-0000-0000-000026280000}"/>
    <cellStyle name="40% - Accent5 52 4" xfId="8173" xr:uid="{00000000-0005-0000-0000-000027280000}"/>
    <cellStyle name="40% - Accent5 52_Working Capital Current" xfId="12317" xr:uid="{00000000-0005-0000-0000-000028280000}"/>
    <cellStyle name="40% - Accent5 53" xfId="8174" xr:uid="{00000000-0005-0000-0000-000029280000}"/>
    <cellStyle name="40% - Accent5 53 2" xfId="8175" xr:uid="{00000000-0005-0000-0000-00002A280000}"/>
    <cellStyle name="40% - Accent5 53 2 2" xfId="8176" xr:uid="{00000000-0005-0000-0000-00002B280000}"/>
    <cellStyle name="40% - Accent5 53 2_Working Capital Current" xfId="12318" xr:uid="{00000000-0005-0000-0000-00002C280000}"/>
    <cellStyle name="40% - Accent5 53 3" xfId="8177" xr:uid="{00000000-0005-0000-0000-00002D280000}"/>
    <cellStyle name="40% - Accent5 53 4" xfId="8178" xr:uid="{00000000-0005-0000-0000-00002E280000}"/>
    <cellStyle name="40% - Accent5 53_Working Capital Current" xfId="12319" xr:uid="{00000000-0005-0000-0000-00002F280000}"/>
    <cellStyle name="40% - Accent5 54" xfId="8179" xr:uid="{00000000-0005-0000-0000-000030280000}"/>
    <cellStyle name="40% - Accent5 54 2" xfId="8180" xr:uid="{00000000-0005-0000-0000-000031280000}"/>
    <cellStyle name="40% - Accent5 54 2 2" xfId="8181" xr:uid="{00000000-0005-0000-0000-000032280000}"/>
    <cellStyle name="40% - Accent5 54 2_Working Capital Current" xfId="12320" xr:uid="{00000000-0005-0000-0000-000033280000}"/>
    <cellStyle name="40% - Accent5 54 3" xfId="8182" xr:uid="{00000000-0005-0000-0000-000034280000}"/>
    <cellStyle name="40% - Accent5 54 4" xfId="8183" xr:uid="{00000000-0005-0000-0000-000035280000}"/>
    <cellStyle name="40% - Accent5 54_Working Capital Current" xfId="12321" xr:uid="{00000000-0005-0000-0000-000036280000}"/>
    <cellStyle name="40% - Accent5 55" xfId="8184" xr:uid="{00000000-0005-0000-0000-000037280000}"/>
    <cellStyle name="40% - Accent5 55 2" xfId="8185" xr:uid="{00000000-0005-0000-0000-000038280000}"/>
    <cellStyle name="40% - Accent5 55 2 2" xfId="8186" xr:uid="{00000000-0005-0000-0000-000039280000}"/>
    <cellStyle name="40% - Accent5 55 2_Working Capital Current" xfId="12322" xr:uid="{00000000-0005-0000-0000-00003A280000}"/>
    <cellStyle name="40% - Accent5 55 3" xfId="8187" xr:uid="{00000000-0005-0000-0000-00003B280000}"/>
    <cellStyle name="40% - Accent5 55 4" xfId="8188" xr:uid="{00000000-0005-0000-0000-00003C280000}"/>
    <cellStyle name="40% - Accent5 55_Working Capital Current" xfId="12323" xr:uid="{00000000-0005-0000-0000-00003D280000}"/>
    <cellStyle name="40% - Accent5 56" xfId="8189" xr:uid="{00000000-0005-0000-0000-00003E280000}"/>
    <cellStyle name="40% - Accent5 56 2" xfId="8190" xr:uid="{00000000-0005-0000-0000-00003F280000}"/>
    <cellStyle name="40% - Accent5 56 2 2" xfId="8191" xr:uid="{00000000-0005-0000-0000-000040280000}"/>
    <cellStyle name="40% - Accent5 56 2_Working Capital Current" xfId="12324" xr:uid="{00000000-0005-0000-0000-000041280000}"/>
    <cellStyle name="40% - Accent5 56 3" xfId="8192" xr:uid="{00000000-0005-0000-0000-000042280000}"/>
    <cellStyle name="40% - Accent5 56 4" xfId="8193" xr:uid="{00000000-0005-0000-0000-000043280000}"/>
    <cellStyle name="40% - Accent5 56_Working Capital Current" xfId="12325" xr:uid="{00000000-0005-0000-0000-000044280000}"/>
    <cellStyle name="40% - Accent5 57" xfId="8194" xr:uid="{00000000-0005-0000-0000-000045280000}"/>
    <cellStyle name="40% - Accent5 57 2" xfId="8195" xr:uid="{00000000-0005-0000-0000-000046280000}"/>
    <cellStyle name="40% - Accent5 57 2 2" xfId="8196" xr:uid="{00000000-0005-0000-0000-000047280000}"/>
    <cellStyle name="40% - Accent5 57 2_Working Capital Current" xfId="12326" xr:uid="{00000000-0005-0000-0000-000048280000}"/>
    <cellStyle name="40% - Accent5 57 3" xfId="8197" xr:uid="{00000000-0005-0000-0000-000049280000}"/>
    <cellStyle name="40% - Accent5 57 4" xfId="8198" xr:uid="{00000000-0005-0000-0000-00004A280000}"/>
    <cellStyle name="40% - Accent5 57_Working Capital Current" xfId="12327" xr:uid="{00000000-0005-0000-0000-00004B280000}"/>
    <cellStyle name="40% - Accent5 58" xfId="8199" xr:uid="{00000000-0005-0000-0000-00004C280000}"/>
    <cellStyle name="40% - Accent5 58 2" xfId="8200" xr:uid="{00000000-0005-0000-0000-00004D280000}"/>
    <cellStyle name="40% - Accent5 58 2 2" xfId="8201" xr:uid="{00000000-0005-0000-0000-00004E280000}"/>
    <cellStyle name="40% - Accent5 58 2_Working Capital Current" xfId="12328" xr:uid="{00000000-0005-0000-0000-00004F280000}"/>
    <cellStyle name="40% - Accent5 58 3" xfId="8202" xr:uid="{00000000-0005-0000-0000-000050280000}"/>
    <cellStyle name="40% - Accent5 58 4" xfId="8203" xr:uid="{00000000-0005-0000-0000-000051280000}"/>
    <cellStyle name="40% - Accent5 58_Working Capital Current" xfId="12329" xr:uid="{00000000-0005-0000-0000-000052280000}"/>
    <cellStyle name="40% - Accent5 59" xfId="8204" xr:uid="{00000000-0005-0000-0000-000053280000}"/>
    <cellStyle name="40% - Accent5 59 2" xfId="8205" xr:uid="{00000000-0005-0000-0000-000054280000}"/>
    <cellStyle name="40% - Accent5 59 2 2" xfId="8206" xr:uid="{00000000-0005-0000-0000-000055280000}"/>
    <cellStyle name="40% - Accent5 59 2_Working Capital Current" xfId="12330" xr:uid="{00000000-0005-0000-0000-000056280000}"/>
    <cellStyle name="40% - Accent5 59 3" xfId="8207" xr:uid="{00000000-0005-0000-0000-000057280000}"/>
    <cellStyle name="40% - Accent5 59 4" xfId="8208" xr:uid="{00000000-0005-0000-0000-000058280000}"/>
    <cellStyle name="40% - Accent5 59_Working Capital Current" xfId="12331" xr:uid="{00000000-0005-0000-0000-000059280000}"/>
    <cellStyle name="40% - Accent5 6" xfId="8209" xr:uid="{00000000-0005-0000-0000-00005A280000}"/>
    <cellStyle name="40% - Accent5 6 2" xfId="8210" xr:uid="{00000000-0005-0000-0000-00005B280000}"/>
    <cellStyle name="40% - Accent5 6 2 2" xfId="8211" xr:uid="{00000000-0005-0000-0000-00005C280000}"/>
    <cellStyle name="40% - Accent5 6 2 2 2" xfId="8212" xr:uid="{00000000-0005-0000-0000-00005D280000}"/>
    <cellStyle name="40% - Accent5 6 2 2_Working Capital Current" xfId="12332" xr:uid="{00000000-0005-0000-0000-00005E280000}"/>
    <cellStyle name="40% - Accent5 6 2 3" xfId="8213" xr:uid="{00000000-0005-0000-0000-00005F280000}"/>
    <cellStyle name="40% - Accent5 6 2 4" xfId="8214" xr:uid="{00000000-0005-0000-0000-000060280000}"/>
    <cellStyle name="40% - Accent5 6 2_Working Capital Current" xfId="12333" xr:uid="{00000000-0005-0000-0000-000061280000}"/>
    <cellStyle name="40% - Accent5 6 3" xfId="8215" xr:uid="{00000000-0005-0000-0000-000062280000}"/>
    <cellStyle name="40% - Accent5 6 3 2" xfId="8216" xr:uid="{00000000-0005-0000-0000-000063280000}"/>
    <cellStyle name="40% - Accent5 6 3_Working Capital Current" xfId="12334" xr:uid="{00000000-0005-0000-0000-000064280000}"/>
    <cellStyle name="40% - Accent5 6 4" xfId="8217" xr:uid="{00000000-0005-0000-0000-000065280000}"/>
    <cellStyle name="40% - Accent5 6 5" xfId="8218" xr:uid="{00000000-0005-0000-0000-000066280000}"/>
    <cellStyle name="40% - Accent5 6_Not_for_upload_before_M4_correc" xfId="12335" xr:uid="{00000000-0005-0000-0000-000067280000}"/>
    <cellStyle name="40% - Accent5 60" xfId="8219" xr:uid="{00000000-0005-0000-0000-000068280000}"/>
    <cellStyle name="40% - Accent5 60 2" xfId="8220" xr:uid="{00000000-0005-0000-0000-000069280000}"/>
    <cellStyle name="40% - Accent5 60 2 2" xfId="8221" xr:uid="{00000000-0005-0000-0000-00006A280000}"/>
    <cellStyle name="40% - Accent5 60 2_Working Capital Current" xfId="12336" xr:uid="{00000000-0005-0000-0000-00006B280000}"/>
    <cellStyle name="40% - Accent5 60 3" xfId="8222" xr:uid="{00000000-0005-0000-0000-00006C280000}"/>
    <cellStyle name="40% - Accent5 60 4" xfId="8223" xr:uid="{00000000-0005-0000-0000-00006D280000}"/>
    <cellStyle name="40% - Accent5 60_Working Capital Current" xfId="12337" xr:uid="{00000000-0005-0000-0000-00006E280000}"/>
    <cellStyle name="40% - Accent5 61" xfId="8224" xr:uid="{00000000-0005-0000-0000-00006F280000}"/>
    <cellStyle name="40% - Accent5 61 2" xfId="8225" xr:uid="{00000000-0005-0000-0000-000070280000}"/>
    <cellStyle name="40% - Accent5 61 2 2" xfId="8226" xr:uid="{00000000-0005-0000-0000-000071280000}"/>
    <cellStyle name="40% - Accent5 61 2_Working Capital Current" xfId="12338" xr:uid="{00000000-0005-0000-0000-000072280000}"/>
    <cellStyle name="40% - Accent5 61 3" xfId="8227" xr:uid="{00000000-0005-0000-0000-000073280000}"/>
    <cellStyle name="40% - Accent5 61 4" xfId="8228" xr:uid="{00000000-0005-0000-0000-000074280000}"/>
    <cellStyle name="40% - Accent5 61_Working Capital Current" xfId="12339" xr:uid="{00000000-0005-0000-0000-000075280000}"/>
    <cellStyle name="40% - Accent5 62" xfId="8229" xr:uid="{00000000-0005-0000-0000-000076280000}"/>
    <cellStyle name="40% - Accent5 62 2" xfId="8230" xr:uid="{00000000-0005-0000-0000-000077280000}"/>
    <cellStyle name="40% - Accent5 62 2 2" xfId="8231" xr:uid="{00000000-0005-0000-0000-000078280000}"/>
    <cellStyle name="40% - Accent5 62 2_Working Capital Current" xfId="12340" xr:uid="{00000000-0005-0000-0000-000079280000}"/>
    <cellStyle name="40% - Accent5 62 3" xfId="8232" xr:uid="{00000000-0005-0000-0000-00007A280000}"/>
    <cellStyle name="40% - Accent5 62 4" xfId="8233" xr:uid="{00000000-0005-0000-0000-00007B280000}"/>
    <cellStyle name="40% - Accent5 62_Working Capital Current" xfId="12341" xr:uid="{00000000-0005-0000-0000-00007C280000}"/>
    <cellStyle name="40% - Accent5 63" xfId="8234" xr:uid="{00000000-0005-0000-0000-00007D280000}"/>
    <cellStyle name="40% - Accent5 63 2" xfId="8235" xr:uid="{00000000-0005-0000-0000-00007E280000}"/>
    <cellStyle name="40% - Accent5 63 2 2" xfId="8236" xr:uid="{00000000-0005-0000-0000-00007F280000}"/>
    <cellStyle name="40% - Accent5 63 2_Working Capital Current" xfId="12342" xr:uid="{00000000-0005-0000-0000-000080280000}"/>
    <cellStyle name="40% - Accent5 63 3" xfId="8237" xr:uid="{00000000-0005-0000-0000-000081280000}"/>
    <cellStyle name="40% - Accent5 63 4" xfId="8238" xr:uid="{00000000-0005-0000-0000-000082280000}"/>
    <cellStyle name="40% - Accent5 63_Working Capital Current" xfId="12343" xr:uid="{00000000-0005-0000-0000-000083280000}"/>
    <cellStyle name="40% - Accent5 64" xfId="8239" xr:uid="{00000000-0005-0000-0000-000084280000}"/>
    <cellStyle name="40% - Accent5 64 2" xfId="8240" xr:uid="{00000000-0005-0000-0000-000085280000}"/>
    <cellStyle name="40% - Accent5 64 2 2" xfId="8241" xr:uid="{00000000-0005-0000-0000-000086280000}"/>
    <cellStyle name="40% - Accent5 64 2_Working Capital Current" xfId="12344" xr:uid="{00000000-0005-0000-0000-000087280000}"/>
    <cellStyle name="40% - Accent5 64 3" xfId="8242" xr:uid="{00000000-0005-0000-0000-000088280000}"/>
    <cellStyle name="40% - Accent5 64 4" xfId="8243" xr:uid="{00000000-0005-0000-0000-000089280000}"/>
    <cellStyle name="40% - Accent5 64_Working Capital Current" xfId="12345" xr:uid="{00000000-0005-0000-0000-00008A280000}"/>
    <cellStyle name="40% - Accent5 65" xfId="8244" xr:uid="{00000000-0005-0000-0000-00008B280000}"/>
    <cellStyle name="40% - Accent5 65 2" xfId="8245" xr:uid="{00000000-0005-0000-0000-00008C280000}"/>
    <cellStyle name="40% - Accent5 65 2 2" xfId="8246" xr:uid="{00000000-0005-0000-0000-00008D280000}"/>
    <cellStyle name="40% - Accent5 65 2_Working Capital Current" xfId="12346" xr:uid="{00000000-0005-0000-0000-00008E280000}"/>
    <cellStyle name="40% - Accent5 65 3" xfId="8247" xr:uid="{00000000-0005-0000-0000-00008F280000}"/>
    <cellStyle name="40% - Accent5 65 4" xfId="8248" xr:uid="{00000000-0005-0000-0000-000090280000}"/>
    <cellStyle name="40% - Accent5 65_Working Capital Current" xfId="12347" xr:uid="{00000000-0005-0000-0000-000091280000}"/>
    <cellStyle name="40% - Accent5 66" xfId="8249" xr:uid="{00000000-0005-0000-0000-000092280000}"/>
    <cellStyle name="40% - Accent5 66 2" xfId="8250" xr:uid="{00000000-0005-0000-0000-000093280000}"/>
    <cellStyle name="40% - Accent5 66 2 2" xfId="8251" xr:uid="{00000000-0005-0000-0000-000094280000}"/>
    <cellStyle name="40% - Accent5 66 2_Working Capital Current" xfId="12348" xr:uid="{00000000-0005-0000-0000-000095280000}"/>
    <cellStyle name="40% - Accent5 66 3" xfId="8252" xr:uid="{00000000-0005-0000-0000-000096280000}"/>
    <cellStyle name="40% - Accent5 66 4" xfId="8253" xr:uid="{00000000-0005-0000-0000-000097280000}"/>
    <cellStyle name="40% - Accent5 66_Working Capital Current" xfId="12349" xr:uid="{00000000-0005-0000-0000-000098280000}"/>
    <cellStyle name="40% - Accent5 67" xfId="8254" xr:uid="{00000000-0005-0000-0000-000099280000}"/>
    <cellStyle name="40% - Accent5 67 2" xfId="8255" xr:uid="{00000000-0005-0000-0000-00009A280000}"/>
    <cellStyle name="40% - Accent5 67 2 2" xfId="8256" xr:uid="{00000000-0005-0000-0000-00009B280000}"/>
    <cellStyle name="40% - Accent5 67 2_Working Capital Current" xfId="12350" xr:uid="{00000000-0005-0000-0000-00009C280000}"/>
    <cellStyle name="40% - Accent5 67 3" xfId="8257" xr:uid="{00000000-0005-0000-0000-00009D280000}"/>
    <cellStyle name="40% - Accent5 67 4" xfId="8258" xr:uid="{00000000-0005-0000-0000-00009E280000}"/>
    <cellStyle name="40% - Accent5 67_Working Capital Current" xfId="12351" xr:uid="{00000000-0005-0000-0000-00009F280000}"/>
    <cellStyle name="40% - Accent5 68" xfId="8259" xr:uid="{00000000-0005-0000-0000-0000A0280000}"/>
    <cellStyle name="40% - Accent5 68 2" xfId="8260" xr:uid="{00000000-0005-0000-0000-0000A1280000}"/>
    <cellStyle name="40% - Accent5 68 2 2" xfId="8261" xr:uid="{00000000-0005-0000-0000-0000A2280000}"/>
    <cellStyle name="40% - Accent5 68 2_Working Capital Current" xfId="12352" xr:uid="{00000000-0005-0000-0000-0000A3280000}"/>
    <cellStyle name="40% - Accent5 68 3" xfId="8262" xr:uid="{00000000-0005-0000-0000-0000A4280000}"/>
    <cellStyle name="40% - Accent5 68 4" xfId="8263" xr:uid="{00000000-0005-0000-0000-0000A5280000}"/>
    <cellStyle name="40% - Accent5 68_Working Capital Current" xfId="12353" xr:uid="{00000000-0005-0000-0000-0000A6280000}"/>
    <cellStyle name="40% - Accent5 69" xfId="8264" xr:uid="{00000000-0005-0000-0000-0000A7280000}"/>
    <cellStyle name="40% - Accent5 69 2" xfId="8265" xr:uid="{00000000-0005-0000-0000-0000A8280000}"/>
    <cellStyle name="40% - Accent5 69 2 2" xfId="8266" xr:uid="{00000000-0005-0000-0000-0000A9280000}"/>
    <cellStyle name="40% - Accent5 69 2_Working Capital Current" xfId="12354" xr:uid="{00000000-0005-0000-0000-0000AA280000}"/>
    <cellStyle name="40% - Accent5 69 3" xfId="8267" xr:uid="{00000000-0005-0000-0000-0000AB280000}"/>
    <cellStyle name="40% - Accent5 69 4" xfId="8268" xr:uid="{00000000-0005-0000-0000-0000AC280000}"/>
    <cellStyle name="40% - Accent5 69_Working Capital Current" xfId="12355" xr:uid="{00000000-0005-0000-0000-0000AD280000}"/>
    <cellStyle name="40% - Accent5 7" xfId="8269" xr:uid="{00000000-0005-0000-0000-0000AE280000}"/>
    <cellStyle name="40% - Accent5 7 2" xfId="8270" xr:uid="{00000000-0005-0000-0000-0000AF280000}"/>
    <cellStyle name="40% - Accent5 7 2 2" xfId="8271" xr:uid="{00000000-0005-0000-0000-0000B0280000}"/>
    <cellStyle name="40% - Accent5 7 2 2 2" xfId="8272" xr:uid="{00000000-0005-0000-0000-0000B1280000}"/>
    <cellStyle name="40% - Accent5 7 2 2_Working Capital Current" xfId="12356" xr:uid="{00000000-0005-0000-0000-0000B2280000}"/>
    <cellStyle name="40% - Accent5 7 2 3" xfId="8273" xr:uid="{00000000-0005-0000-0000-0000B3280000}"/>
    <cellStyle name="40% - Accent5 7 2 4" xfId="8274" xr:uid="{00000000-0005-0000-0000-0000B4280000}"/>
    <cellStyle name="40% - Accent5 7 2_Working Capital Current" xfId="12357" xr:uid="{00000000-0005-0000-0000-0000B5280000}"/>
    <cellStyle name="40% - Accent5 7 3" xfId="8275" xr:uid="{00000000-0005-0000-0000-0000B6280000}"/>
    <cellStyle name="40% - Accent5 7 3 2" xfId="8276" xr:uid="{00000000-0005-0000-0000-0000B7280000}"/>
    <cellStyle name="40% - Accent5 7 3_Working Capital Current" xfId="12358" xr:uid="{00000000-0005-0000-0000-0000B8280000}"/>
    <cellStyle name="40% - Accent5 7 4" xfId="8277" xr:uid="{00000000-0005-0000-0000-0000B9280000}"/>
    <cellStyle name="40% - Accent5 7 5" xfId="8278" xr:uid="{00000000-0005-0000-0000-0000BA280000}"/>
    <cellStyle name="40% - Accent5 7_Not_for_upload_before_M4_correc" xfId="12359" xr:uid="{00000000-0005-0000-0000-0000BB280000}"/>
    <cellStyle name="40% - Accent5 70" xfId="8279" xr:uid="{00000000-0005-0000-0000-0000BC280000}"/>
    <cellStyle name="40% - Accent5 70 2" xfId="8280" xr:uid="{00000000-0005-0000-0000-0000BD280000}"/>
    <cellStyle name="40% - Accent5 70 2 2" xfId="8281" xr:uid="{00000000-0005-0000-0000-0000BE280000}"/>
    <cellStyle name="40% - Accent5 70 2_Working Capital Current" xfId="12360" xr:uid="{00000000-0005-0000-0000-0000BF280000}"/>
    <cellStyle name="40% - Accent5 70 3" xfId="8282" xr:uid="{00000000-0005-0000-0000-0000C0280000}"/>
    <cellStyle name="40% - Accent5 70 4" xfId="8283" xr:uid="{00000000-0005-0000-0000-0000C1280000}"/>
    <cellStyle name="40% - Accent5 70_Working Capital Current" xfId="12361" xr:uid="{00000000-0005-0000-0000-0000C2280000}"/>
    <cellStyle name="40% - Accent5 71" xfId="8284" xr:uid="{00000000-0005-0000-0000-0000C3280000}"/>
    <cellStyle name="40% - Accent5 71 2" xfId="8285" xr:uid="{00000000-0005-0000-0000-0000C4280000}"/>
    <cellStyle name="40% - Accent5 71 2 2" xfId="8286" xr:uid="{00000000-0005-0000-0000-0000C5280000}"/>
    <cellStyle name="40% - Accent5 71 2_Working Capital Current" xfId="12362" xr:uid="{00000000-0005-0000-0000-0000C6280000}"/>
    <cellStyle name="40% - Accent5 71 3" xfId="8287" xr:uid="{00000000-0005-0000-0000-0000C7280000}"/>
    <cellStyle name="40% - Accent5 71 4" xfId="8288" xr:uid="{00000000-0005-0000-0000-0000C8280000}"/>
    <cellStyle name="40% - Accent5 71_Working Capital Current" xfId="12363" xr:uid="{00000000-0005-0000-0000-0000C9280000}"/>
    <cellStyle name="40% - Accent5 72" xfId="8289" xr:uid="{00000000-0005-0000-0000-0000CA280000}"/>
    <cellStyle name="40% - Accent5 72 2" xfId="8290" xr:uid="{00000000-0005-0000-0000-0000CB280000}"/>
    <cellStyle name="40% - Accent5 72 2 2" xfId="8291" xr:uid="{00000000-0005-0000-0000-0000CC280000}"/>
    <cellStyle name="40% - Accent5 72 2_Working Capital Current" xfId="12364" xr:uid="{00000000-0005-0000-0000-0000CD280000}"/>
    <cellStyle name="40% - Accent5 72 3" xfId="8292" xr:uid="{00000000-0005-0000-0000-0000CE280000}"/>
    <cellStyle name="40% - Accent5 72 4" xfId="8293" xr:uid="{00000000-0005-0000-0000-0000CF280000}"/>
    <cellStyle name="40% - Accent5 72_Working Capital Current" xfId="12365" xr:uid="{00000000-0005-0000-0000-0000D0280000}"/>
    <cellStyle name="40% - Accent5 73" xfId="8294" xr:uid="{00000000-0005-0000-0000-0000D1280000}"/>
    <cellStyle name="40% - Accent5 73 2" xfId="8295" xr:uid="{00000000-0005-0000-0000-0000D2280000}"/>
    <cellStyle name="40% - Accent5 73 2 2" xfId="8296" xr:uid="{00000000-0005-0000-0000-0000D3280000}"/>
    <cellStyle name="40% - Accent5 73 2_Working Capital Current" xfId="12366" xr:uid="{00000000-0005-0000-0000-0000D4280000}"/>
    <cellStyle name="40% - Accent5 73 3" xfId="8297" xr:uid="{00000000-0005-0000-0000-0000D5280000}"/>
    <cellStyle name="40% - Accent5 73 4" xfId="8298" xr:uid="{00000000-0005-0000-0000-0000D6280000}"/>
    <cellStyle name="40% - Accent5 73_Working Capital Current" xfId="12367" xr:uid="{00000000-0005-0000-0000-0000D7280000}"/>
    <cellStyle name="40% - Accent5 74" xfId="8299" xr:uid="{00000000-0005-0000-0000-0000D8280000}"/>
    <cellStyle name="40% - Accent5 74 2" xfId="8300" xr:uid="{00000000-0005-0000-0000-0000D9280000}"/>
    <cellStyle name="40% - Accent5 74 2 2" xfId="8301" xr:uid="{00000000-0005-0000-0000-0000DA280000}"/>
    <cellStyle name="40% - Accent5 74 2_Working Capital Current" xfId="12368" xr:uid="{00000000-0005-0000-0000-0000DB280000}"/>
    <cellStyle name="40% - Accent5 74 3" xfId="8302" xr:uid="{00000000-0005-0000-0000-0000DC280000}"/>
    <cellStyle name="40% - Accent5 74 4" xfId="8303" xr:uid="{00000000-0005-0000-0000-0000DD280000}"/>
    <cellStyle name="40% - Accent5 74_Working Capital Current" xfId="12369" xr:uid="{00000000-0005-0000-0000-0000DE280000}"/>
    <cellStyle name="40% - Accent5 75" xfId="8304" xr:uid="{00000000-0005-0000-0000-0000DF280000}"/>
    <cellStyle name="40% - Accent5 75 2" xfId="8305" xr:uid="{00000000-0005-0000-0000-0000E0280000}"/>
    <cellStyle name="40% - Accent5 75 2 2" xfId="8306" xr:uid="{00000000-0005-0000-0000-0000E1280000}"/>
    <cellStyle name="40% - Accent5 75 2_Working Capital Current" xfId="12370" xr:uid="{00000000-0005-0000-0000-0000E2280000}"/>
    <cellStyle name="40% - Accent5 75 3" xfId="8307" xr:uid="{00000000-0005-0000-0000-0000E3280000}"/>
    <cellStyle name="40% - Accent5 75 4" xfId="8308" xr:uid="{00000000-0005-0000-0000-0000E4280000}"/>
    <cellStyle name="40% - Accent5 75_Working Capital Current" xfId="12371" xr:uid="{00000000-0005-0000-0000-0000E5280000}"/>
    <cellStyle name="40% - Accent5 76" xfId="8309" xr:uid="{00000000-0005-0000-0000-0000E6280000}"/>
    <cellStyle name="40% - Accent5 76 2" xfId="8310" xr:uid="{00000000-0005-0000-0000-0000E7280000}"/>
    <cellStyle name="40% - Accent5 76 2 2" xfId="8311" xr:uid="{00000000-0005-0000-0000-0000E8280000}"/>
    <cellStyle name="40% - Accent5 76 2_Working Capital Current" xfId="12372" xr:uid="{00000000-0005-0000-0000-0000E9280000}"/>
    <cellStyle name="40% - Accent5 76 3" xfId="8312" xr:uid="{00000000-0005-0000-0000-0000EA280000}"/>
    <cellStyle name="40% - Accent5 76 4" xfId="8313" xr:uid="{00000000-0005-0000-0000-0000EB280000}"/>
    <cellStyle name="40% - Accent5 76_Working Capital Current" xfId="12373" xr:uid="{00000000-0005-0000-0000-0000EC280000}"/>
    <cellStyle name="40% - Accent5 77" xfId="8314" xr:uid="{00000000-0005-0000-0000-0000ED280000}"/>
    <cellStyle name="40% - Accent5 77 2" xfId="8315" xr:uid="{00000000-0005-0000-0000-0000EE280000}"/>
    <cellStyle name="40% - Accent5 77 2 2" xfId="8316" xr:uid="{00000000-0005-0000-0000-0000EF280000}"/>
    <cellStyle name="40% - Accent5 77 2_Working Capital Current" xfId="12374" xr:uid="{00000000-0005-0000-0000-0000F0280000}"/>
    <cellStyle name="40% - Accent5 77 3" xfId="8317" xr:uid="{00000000-0005-0000-0000-0000F1280000}"/>
    <cellStyle name="40% - Accent5 77 4" xfId="8318" xr:uid="{00000000-0005-0000-0000-0000F2280000}"/>
    <cellStyle name="40% - Accent5 77_Working Capital Current" xfId="12375" xr:uid="{00000000-0005-0000-0000-0000F3280000}"/>
    <cellStyle name="40% - Accent5 78" xfId="8319" xr:uid="{00000000-0005-0000-0000-0000F4280000}"/>
    <cellStyle name="40% - Accent5 78 2" xfId="8320" xr:uid="{00000000-0005-0000-0000-0000F5280000}"/>
    <cellStyle name="40% - Accent5 78 2 2" xfId="8321" xr:uid="{00000000-0005-0000-0000-0000F6280000}"/>
    <cellStyle name="40% - Accent5 78 2_Working Capital Current" xfId="12376" xr:uid="{00000000-0005-0000-0000-0000F7280000}"/>
    <cellStyle name="40% - Accent5 78 3" xfId="8322" xr:uid="{00000000-0005-0000-0000-0000F8280000}"/>
    <cellStyle name="40% - Accent5 78 4" xfId="8323" xr:uid="{00000000-0005-0000-0000-0000F9280000}"/>
    <cellStyle name="40% - Accent5 78_Working Capital Current" xfId="12377" xr:uid="{00000000-0005-0000-0000-0000FA280000}"/>
    <cellStyle name="40% - Accent5 79" xfId="8324" xr:uid="{00000000-0005-0000-0000-0000FB280000}"/>
    <cellStyle name="40% - Accent5 79 2" xfId="8325" xr:uid="{00000000-0005-0000-0000-0000FC280000}"/>
    <cellStyle name="40% - Accent5 79 2 2" xfId="8326" xr:uid="{00000000-0005-0000-0000-0000FD280000}"/>
    <cellStyle name="40% - Accent5 79 2_Working Capital Current" xfId="12378" xr:uid="{00000000-0005-0000-0000-0000FE280000}"/>
    <cellStyle name="40% - Accent5 79 3" xfId="8327" xr:uid="{00000000-0005-0000-0000-0000FF280000}"/>
    <cellStyle name="40% - Accent5 79 4" xfId="8328" xr:uid="{00000000-0005-0000-0000-000000290000}"/>
    <cellStyle name="40% - Accent5 79_Working Capital Current" xfId="12379" xr:uid="{00000000-0005-0000-0000-000001290000}"/>
    <cellStyle name="40% - Accent5 8" xfId="8329" xr:uid="{00000000-0005-0000-0000-000002290000}"/>
    <cellStyle name="40% - Accent5 8 2" xfId="8330" xr:uid="{00000000-0005-0000-0000-000003290000}"/>
    <cellStyle name="40% - Accent5 8 2 2" xfId="8331" xr:uid="{00000000-0005-0000-0000-000004290000}"/>
    <cellStyle name="40% - Accent5 8 2 2 2" xfId="8332" xr:uid="{00000000-0005-0000-0000-000005290000}"/>
    <cellStyle name="40% - Accent5 8 2 2_Working Capital Current" xfId="12380" xr:uid="{00000000-0005-0000-0000-000006290000}"/>
    <cellStyle name="40% - Accent5 8 2 3" xfId="8333" xr:uid="{00000000-0005-0000-0000-000007290000}"/>
    <cellStyle name="40% - Accent5 8 2 4" xfId="8334" xr:uid="{00000000-0005-0000-0000-000008290000}"/>
    <cellStyle name="40% - Accent5 8 2_Working Capital Current" xfId="12381" xr:uid="{00000000-0005-0000-0000-000009290000}"/>
    <cellStyle name="40% - Accent5 8 3" xfId="8335" xr:uid="{00000000-0005-0000-0000-00000A290000}"/>
    <cellStyle name="40% - Accent5 8 3 2" xfId="8336" xr:uid="{00000000-0005-0000-0000-00000B290000}"/>
    <cellStyle name="40% - Accent5 8 3_Working Capital Current" xfId="12382" xr:uid="{00000000-0005-0000-0000-00000C290000}"/>
    <cellStyle name="40% - Accent5 8 4" xfId="8337" xr:uid="{00000000-0005-0000-0000-00000D290000}"/>
    <cellStyle name="40% - Accent5 8 5" xfId="8338" xr:uid="{00000000-0005-0000-0000-00000E290000}"/>
    <cellStyle name="40% - Accent5 8_Not_for_upload_before_M4_correc" xfId="12383" xr:uid="{00000000-0005-0000-0000-00000F290000}"/>
    <cellStyle name="40% - Accent5 80" xfId="8339" xr:uid="{00000000-0005-0000-0000-000010290000}"/>
    <cellStyle name="40% - Accent5 80 2" xfId="8340" xr:uid="{00000000-0005-0000-0000-000011290000}"/>
    <cellStyle name="40% - Accent5 80 2 2" xfId="8341" xr:uid="{00000000-0005-0000-0000-000012290000}"/>
    <cellStyle name="40% - Accent5 80 2_Working Capital Current" xfId="12384" xr:uid="{00000000-0005-0000-0000-000013290000}"/>
    <cellStyle name="40% - Accent5 80 3" xfId="8342" xr:uid="{00000000-0005-0000-0000-000014290000}"/>
    <cellStyle name="40% - Accent5 80 4" xfId="8343" xr:uid="{00000000-0005-0000-0000-000015290000}"/>
    <cellStyle name="40% - Accent5 80_Working Capital Current" xfId="12385" xr:uid="{00000000-0005-0000-0000-000016290000}"/>
    <cellStyle name="40% - Accent5 81" xfId="8344" xr:uid="{00000000-0005-0000-0000-000017290000}"/>
    <cellStyle name="40% - Accent5 81 2" xfId="8345" xr:uid="{00000000-0005-0000-0000-000018290000}"/>
    <cellStyle name="40% - Accent5 81 2 2" xfId="8346" xr:uid="{00000000-0005-0000-0000-000019290000}"/>
    <cellStyle name="40% - Accent5 81 2_Working Capital Current" xfId="12386" xr:uid="{00000000-0005-0000-0000-00001A290000}"/>
    <cellStyle name="40% - Accent5 81 3" xfId="8347" xr:uid="{00000000-0005-0000-0000-00001B290000}"/>
    <cellStyle name="40% - Accent5 81 4" xfId="8348" xr:uid="{00000000-0005-0000-0000-00001C290000}"/>
    <cellStyle name="40% - Accent5 81_Working Capital Current" xfId="12387" xr:uid="{00000000-0005-0000-0000-00001D290000}"/>
    <cellStyle name="40% - Accent5 82" xfId="8349" xr:uid="{00000000-0005-0000-0000-00001E290000}"/>
    <cellStyle name="40% - Accent5 82 2" xfId="8350" xr:uid="{00000000-0005-0000-0000-00001F290000}"/>
    <cellStyle name="40% - Accent5 82 2 2" xfId="8351" xr:uid="{00000000-0005-0000-0000-000020290000}"/>
    <cellStyle name="40% - Accent5 82 2_Working Capital Current" xfId="12388" xr:uid="{00000000-0005-0000-0000-000021290000}"/>
    <cellStyle name="40% - Accent5 82 3" xfId="8352" xr:uid="{00000000-0005-0000-0000-000022290000}"/>
    <cellStyle name="40% - Accent5 82 4" xfId="8353" xr:uid="{00000000-0005-0000-0000-000023290000}"/>
    <cellStyle name="40% - Accent5 82_Working Capital Current" xfId="12389" xr:uid="{00000000-0005-0000-0000-000024290000}"/>
    <cellStyle name="40% - Accent5 83" xfId="8354" xr:uid="{00000000-0005-0000-0000-000025290000}"/>
    <cellStyle name="40% - Accent5 83 2" xfId="8355" xr:uid="{00000000-0005-0000-0000-000026290000}"/>
    <cellStyle name="40% - Accent5 83 2 2" xfId="8356" xr:uid="{00000000-0005-0000-0000-000027290000}"/>
    <cellStyle name="40% - Accent5 83 2_Working Capital Current" xfId="12390" xr:uid="{00000000-0005-0000-0000-000028290000}"/>
    <cellStyle name="40% - Accent5 83 3" xfId="8357" xr:uid="{00000000-0005-0000-0000-000029290000}"/>
    <cellStyle name="40% - Accent5 83 4" xfId="8358" xr:uid="{00000000-0005-0000-0000-00002A290000}"/>
    <cellStyle name="40% - Accent5 83_Working Capital Current" xfId="12391" xr:uid="{00000000-0005-0000-0000-00002B290000}"/>
    <cellStyle name="40% - Accent5 84" xfId="8359" xr:uid="{00000000-0005-0000-0000-00002C290000}"/>
    <cellStyle name="40% - Accent5 84 2" xfId="8360" xr:uid="{00000000-0005-0000-0000-00002D290000}"/>
    <cellStyle name="40% - Accent5 84 2 2" xfId="8361" xr:uid="{00000000-0005-0000-0000-00002E290000}"/>
    <cellStyle name="40% - Accent5 84 2_Working Capital Current" xfId="12392" xr:uid="{00000000-0005-0000-0000-00002F290000}"/>
    <cellStyle name="40% - Accent5 84 3" xfId="8362" xr:uid="{00000000-0005-0000-0000-000030290000}"/>
    <cellStyle name="40% - Accent5 84 4" xfId="8363" xr:uid="{00000000-0005-0000-0000-000031290000}"/>
    <cellStyle name="40% - Accent5 84_Working Capital Current" xfId="12393" xr:uid="{00000000-0005-0000-0000-000032290000}"/>
    <cellStyle name="40% - Accent5 85" xfId="8364" xr:uid="{00000000-0005-0000-0000-000033290000}"/>
    <cellStyle name="40% - Accent5 85 2" xfId="8365" xr:uid="{00000000-0005-0000-0000-000034290000}"/>
    <cellStyle name="40% - Accent5 85 2 2" xfId="8366" xr:uid="{00000000-0005-0000-0000-000035290000}"/>
    <cellStyle name="40% - Accent5 85 2_Working Capital Current" xfId="12394" xr:uid="{00000000-0005-0000-0000-000036290000}"/>
    <cellStyle name="40% - Accent5 85 3" xfId="8367" xr:uid="{00000000-0005-0000-0000-000037290000}"/>
    <cellStyle name="40% - Accent5 85 4" xfId="8368" xr:uid="{00000000-0005-0000-0000-000038290000}"/>
    <cellStyle name="40% - Accent5 85_Working Capital Current" xfId="12395" xr:uid="{00000000-0005-0000-0000-000039290000}"/>
    <cellStyle name="40% - Accent5 86" xfId="8369" xr:uid="{00000000-0005-0000-0000-00003A290000}"/>
    <cellStyle name="40% - Accent5 86 2" xfId="8370" xr:uid="{00000000-0005-0000-0000-00003B290000}"/>
    <cellStyle name="40% - Accent5 86 2 2" xfId="8371" xr:uid="{00000000-0005-0000-0000-00003C290000}"/>
    <cellStyle name="40% - Accent5 86 2_Working Capital Current" xfId="12396" xr:uid="{00000000-0005-0000-0000-00003D290000}"/>
    <cellStyle name="40% - Accent5 86 3" xfId="8372" xr:uid="{00000000-0005-0000-0000-00003E290000}"/>
    <cellStyle name="40% - Accent5 86 4" xfId="8373" xr:uid="{00000000-0005-0000-0000-00003F290000}"/>
    <cellStyle name="40% - Accent5 86_Working Capital Current" xfId="12397" xr:uid="{00000000-0005-0000-0000-000040290000}"/>
    <cellStyle name="40% - Accent5 87" xfId="8374" xr:uid="{00000000-0005-0000-0000-000041290000}"/>
    <cellStyle name="40% - Accent5 87 2" xfId="8375" xr:uid="{00000000-0005-0000-0000-000042290000}"/>
    <cellStyle name="40% - Accent5 87 2 2" xfId="8376" xr:uid="{00000000-0005-0000-0000-000043290000}"/>
    <cellStyle name="40% - Accent5 87 2_Working Capital Current" xfId="12398" xr:uid="{00000000-0005-0000-0000-000044290000}"/>
    <cellStyle name="40% - Accent5 87 3" xfId="8377" xr:uid="{00000000-0005-0000-0000-000045290000}"/>
    <cellStyle name="40% - Accent5 87 4" xfId="8378" xr:uid="{00000000-0005-0000-0000-000046290000}"/>
    <cellStyle name="40% - Accent5 87_Working Capital Current" xfId="12399" xr:uid="{00000000-0005-0000-0000-000047290000}"/>
    <cellStyle name="40% - Accent5 88" xfId="8379" xr:uid="{00000000-0005-0000-0000-000048290000}"/>
    <cellStyle name="40% - Accent5 88 2" xfId="8380" xr:uid="{00000000-0005-0000-0000-000049290000}"/>
    <cellStyle name="40% - Accent5 88 2 2" xfId="8381" xr:uid="{00000000-0005-0000-0000-00004A290000}"/>
    <cellStyle name="40% - Accent5 88 2_Working Capital Current" xfId="12400" xr:uid="{00000000-0005-0000-0000-00004B290000}"/>
    <cellStyle name="40% - Accent5 88 3" xfId="8382" xr:uid="{00000000-0005-0000-0000-00004C290000}"/>
    <cellStyle name="40% - Accent5 88 4" xfId="8383" xr:uid="{00000000-0005-0000-0000-00004D290000}"/>
    <cellStyle name="40% - Accent5 88_Working Capital Current" xfId="12401" xr:uid="{00000000-0005-0000-0000-00004E290000}"/>
    <cellStyle name="40% - Accent5 89" xfId="8384" xr:uid="{00000000-0005-0000-0000-00004F290000}"/>
    <cellStyle name="40% - Accent5 89 2" xfId="8385" xr:uid="{00000000-0005-0000-0000-000050290000}"/>
    <cellStyle name="40% - Accent5 89 2 2" xfId="8386" xr:uid="{00000000-0005-0000-0000-000051290000}"/>
    <cellStyle name="40% - Accent5 89 2_Working Capital Current" xfId="12402" xr:uid="{00000000-0005-0000-0000-000052290000}"/>
    <cellStyle name="40% - Accent5 89 3" xfId="8387" xr:uid="{00000000-0005-0000-0000-000053290000}"/>
    <cellStyle name="40% - Accent5 89 4" xfId="8388" xr:uid="{00000000-0005-0000-0000-000054290000}"/>
    <cellStyle name="40% - Accent5 89_Working Capital Current" xfId="12403" xr:uid="{00000000-0005-0000-0000-000055290000}"/>
    <cellStyle name="40% - Accent5 9" xfId="8389" xr:uid="{00000000-0005-0000-0000-000056290000}"/>
    <cellStyle name="40% - Accent5 9 2" xfId="8390" xr:uid="{00000000-0005-0000-0000-000057290000}"/>
    <cellStyle name="40% - Accent5 9 2 2" xfId="8391" xr:uid="{00000000-0005-0000-0000-000058290000}"/>
    <cellStyle name="40% - Accent5 9 2 2 2" xfId="8392" xr:uid="{00000000-0005-0000-0000-000059290000}"/>
    <cellStyle name="40% - Accent5 9 2 2_Working Capital Current" xfId="12404" xr:uid="{00000000-0005-0000-0000-00005A290000}"/>
    <cellStyle name="40% - Accent5 9 2 3" xfId="8393" xr:uid="{00000000-0005-0000-0000-00005B290000}"/>
    <cellStyle name="40% - Accent5 9 2 4" xfId="8394" xr:uid="{00000000-0005-0000-0000-00005C290000}"/>
    <cellStyle name="40% - Accent5 9 2_Working Capital Current" xfId="12405" xr:uid="{00000000-0005-0000-0000-00005D290000}"/>
    <cellStyle name="40% - Accent5 9 3" xfId="8395" xr:uid="{00000000-0005-0000-0000-00005E290000}"/>
    <cellStyle name="40% - Accent5 9 3 2" xfId="8396" xr:uid="{00000000-0005-0000-0000-00005F290000}"/>
    <cellStyle name="40% - Accent5 9 3_Working Capital Current" xfId="12406" xr:uid="{00000000-0005-0000-0000-000060290000}"/>
    <cellStyle name="40% - Accent5 9 4" xfId="8397" xr:uid="{00000000-0005-0000-0000-000061290000}"/>
    <cellStyle name="40% - Accent5 9 5" xfId="8398" xr:uid="{00000000-0005-0000-0000-000062290000}"/>
    <cellStyle name="40% - Accent5 9_Not_for_upload_before_M4_correc" xfId="12407" xr:uid="{00000000-0005-0000-0000-000063290000}"/>
    <cellStyle name="40% - Accent5 90" xfId="8399" xr:uid="{00000000-0005-0000-0000-000064290000}"/>
    <cellStyle name="40% - Accent5 90 2" xfId="8400" xr:uid="{00000000-0005-0000-0000-000065290000}"/>
    <cellStyle name="40% - Accent5 90 2 2" xfId="8401" xr:uid="{00000000-0005-0000-0000-000066290000}"/>
    <cellStyle name="40% - Accent5 90 2_Working Capital Current" xfId="12408" xr:uid="{00000000-0005-0000-0000-000067290000}"/>
    <cellStyle name="40% - Accent5 90 3" xfId="8402" xr:uid="{00000000-0005-0000-0000-000068290000}"/>
    <cellStyle name="40% - Accent5 90 4" xfId="8403" xr:uid="{00000000-0005-0000-0000-000069290000}"/>
    <cellStyle name="40% - Accent5 90_Working Capital Current" xfId="12409" xr:uid="{00000000-0005-0000-0000-00006A290000}"/>
    <cellStyle name="40% - Accent5 91" xfId="8404" xr:uid="{00000000-0005-0000-0000-00006B290000}"/>
    <cellStyle name="40% - Accent5 91 2" xfId="8405" xr:uid="{00000000-0005-0000-0000-00006C290000}"/>
    <cellStyle name="40% - Accent5 91 2 2" xfId="8406" xr:uid="{00000000-0005-0000-0000-00006D290000}"/>
    <cellStyle name="40% - Accent5 91 2_Working Capital Current" xfId="12410" xr:uid="{00000000-0005-0000-0000-00006E290000}"/>
    <cellStyle name="40% - Accent5 91 3" xfId="8407" xr:uid="{00000000-0005-0000-0000-00006F290000}"/>
    <cellStyle name="40% - Accent5 91 4" xfId="8408" xr:uid="{00000000-0005-0000-0000-000070290000}"/>
    <cellStyle name="40% - Accent5 91_Working Capital Current" xfId="12411" xr:uid="{00000000-0005-0000-0000-000071290000}"/>
    <cellStyle name="40% - Accent5 92" xfId="8409" xr:uid="{00000000-0005-0000-0000-000072290000}"/>
    <cellStyle name="40% - Accent5 92 2" xfId="8410" xr:uid="{00000000-0005-0000-0000-000073290000}"/>
    <cellStyle name="40% - Accent5 92 2 2" xfId="8411" xr:uid="{00000000-0005-0000-0000-000074290000}"/>
    <cellStyle name="40% - Accent5 92 2_Working Capital Current" xfId="12412" xr:uid="{00000000-0005-0000-0000-000075290000}"/>
    <cellStyle name="40% - Accent5 92 3" xfId="8412" xr:uid="{00000000-0005-0000-0000-000076290000}"/>
    <cellStyle name="40% - Accent5 92 4" xfId="8413" xr:uid="{00000000-0005-0000-0000-000077290000}"/>
    <cellStyle name="40% - Accent5 92_Working Capital Current" xfId="12413" xr:uid="{00000000-0005-0000-0000-000078290000}"/>
    <cellStyle name="40% - Accent5 93" xfId="8414" xr:uid="{00000000-0005-0000-0000-000079290000}"/>
    <cellStyle name="40% - Accent5 93 2" xfId="8415" xr:uid="{00000000-0005-0000-0000-00007A290000}"/>
    <cellStyle name="40% - Accent5 93 2 2" xfId="8416" xr:uid="{00000000-0005-0000-0000-00007B290000}"/>
    <cellStyle name="40% - Accent5 93 2_Working Capital Current" xfId="12414" xr:uid="{00000000-0005-0000-0000-00007C290000}"/>
    <cellStyle name="40% - Accent5 93 3" xfId="8417" xr:uid="{00000000-0005-0000-0000-00007D290000}"/>
    <cellStyle name="40% - Accent5 93 4" xfId="8418" xr:uid="{00000000-0005-0000-0000-00007E290000}"/>
    <cellStyle name="40% - Accent5 93_Working Capital Current" xfId="12415" xr:uid="{00000000-0005-0000-0000-00007F290000}"/>
    <cellStyle name="40% - Accent5 94" xfId="8419" xr:uid="{00000000-0005-0000-0000-000080290000}"/>
    <cellStyle name="40% - Accent5 94 2" xfId="8420" xr:uid="{00000000-0005-0000-0000-000081290000}"/>
    <cellStyle name="40% - Accent5 94 2 2" xfId="8421" xr:uid="{00000000-0005-0000-0000-000082290000}"/>
    <cellStyle name="40% - Accent5 94 2_Working Capital Current" xfId="12416" xr:uid="{00000000-0005-0000-0000-000083290000}"/>
    <cellStyle name="40% - Accent5 94 3" xfId="8422" xr:uid="{00000000-0005-0000-0000-000084290000}"/>
    <cellStyle name="40% - Accent5 94 4" xfId="8423" xr:uid="{00000000-0005-0000-0000-000085290000}"/>
    <cellStyle name="40% - Accent5 94_Working Capital Current" xfId="12417" xr:uid="{00000000-0005-0000-0000-000086290000}"/>
    <cellStyle name="40% - Accent5 95" xfId="8424" xr:uid="{00000000-0005-0000-0000-000087290000}"/>
    <cellStyle name="40% - Accent5 95 2" xfId="8425" xr:uid="{00000000-0005-0000-0000-000088290000}"/>
    <cellStyle name="40% - Accent5 95 2 2" xfId="8426" xr:uid="{00000000-0005-0000-0000-000089290000}"/>
    <cellStyle name="40% - Accent5 95 2_Working Capital Current" xfId="12418" xr:uid="{00000000-0005-0000-0000-00008A290000}"/>
    <cellStyle name="40% - Accent5 95 3" xfId="8427" xr:uid="{00000000-0005-0000-0000-00008B290000}"/>
    <cellStyle name="40% - Accent5 95 4" xfId="8428" xr:uid="{00000000-0005-0000-0000-00008C290000}"/>
    <cellStyle name="40% - Accent5 95_Working Capital Current" xfId="12419" xr:uid="{00000000-0005-0000-0000-00008D290000}"/>
    <cellStyle name="40% - Accent5 96" xfId="8429" xr:uid="{00000000-0005-0000-0000-00008E290000}"/>
    <cellStyle name="40% - Accent5 96 2" xfId="8430" xr:uid="{00000000-0005-0000-0000-00008F290000}"/>
    <cellStyle name="40% - Accent5 96 2 2" xfId="8431" xr:uid="{00000000-0005-0000-0000-000090290000}"/>
    <cellStyle name="40% - Accent5 96 2_Working Capital Current" xfId="12420" xr:uid="{00000000-0005-0000-0000-000091290000}"/>
    <cellStyle name="40% - Accent5 96 3" xfId="8432" xr:uid="{00000000-0005-0000-0000-000092290000}"/>
    <cellStyle name="40% - Accent5 96 4" xfId="8433" xr:uid="{00000000-0005-0000-0000-000093290000}"/>
    <cellStyle name="40% - Accent5 96_Working Capital Current" xfId="12421" xr:uid="{00000000-0005-0000-0000-000094290000}"/>
    <cellStyle name="40% - Accent5 97" xfId="8434" xr:uid="{00000000-0005-0000-0000-000095290000}"/>
    <cellStyle name="40% - Accent5 97 2" xfId="8435" xr:uid="{00000000-0005-0000-0000-000096290000}"/>
    <cellStyle name="40% - Accent5 97 2 2" xfId="8436" xr:uid="{00000000-0005-0000-0000-000097290000}"/>
    <cellStyle name="40% - Accent5 97 2_Working Capital Current" xfId="12422" xr:uid="{00000000-0005-0000-0000-000098290000}"/>
    <cellStyle name="40% - Accent5 97 3" xfId="8437" xr:uid="{00000000-0005-0000-0000-000099290000}"/>
    <cellStyle name="40% - Accent5 97 4" xfId="8438" xr:uid="{00000000-0005-0000-0000-00009A290000}"/>
    <cellStyle name="40% - Accent5 97_Working Capital Current" xfId="12423" xr:uid="{00000000-0005-0000-0000-00009B290000}"/>
    <cellStyle name="40% - Accent5 98" xfId="8439" xr:uid="{00000000-0005-0000-0000-00009C290000}"/>
    <cellStyle name="40% - Accent5 98 2" xfId="8440" xr:uid="{00000000-0005-0000-0000-00009D290000}"/>
    <cellStyle name="40% - Accent5 98 2 2" xfId="8441" xr:uid="{00000000-0005-0000-0000-00009E290000}"/>
    <cellStyle name="40% - Accent5 98 2_Working Capital Current" xfId="12424" xr:uid="{00000000-0005-0000-0000-00009F290000}"/>
    <cellStyle name="40% - Accent5 98 3" xfId="8442" xr:uid="{00000000-0005-0000-0000-0000A0290000}"/>
    <cellStyle name="40% - Accent5 98 4" xfId="8443" xr:uid="{00000000-0005-0000-0000-0000A1290000}"/>
    <cellStyle name="40% - Accent5 98_Working Capital Current" xfId="12425" xr:uid="{00000000-0005-0000-0000-0000A2290000}"/>
    <cellStyle name="40% - Accent5 99" xfId="8444" xr:uid="{00000000-0005-0000-0000-0000A3290000}"/>
    <cellStyle name="40% - Accent5 99 2" xfId="8445" xr:uid="{00000000-0005-0000-0000-0000A4290000}"/>
    <cellStyle name="40% - Accent5 99 2 2" xfId="8446" xr:uid="{00000000-0005-0000-0000-0000A5290000}"/>
    <cellStyle name="40% - Accent5 99 2_Working Capital Current" xfId="12426" xr:uid="{00000000-0005-0000-0000-0000A6290000}"/>
    <cellStyle name="40% - Accent5 99 3" xfId="8447" xr:uid="{00000000-0005-0000-0000-0000A7290000}"/>
    <cellStyle name="40% - Accent5 99 4" xfId="8448" xr:uid="{00000000-0005-0000-0000-0000A8290000}"/>
    <cellStyle name="40% - Accent5 99_Working Capital Current" xfId="12427" xr:uid="{00000000-0005-0000-0000-0000A9290000}"/>
    <cellStyle name="40% - Accent6" xfId="37" builtinId="51" customBuiltin="1"/>
    <cellStyle name="40% - Accent6 10" xfId="8449" xr:uid="{00000000-0005-0000-0000-0000AA290000}"/>
    <cellStyle name="40% - Accent6 10 2" xfId="8450" xr:uid="{00000000-0005-0000-0000-0000AB290000}"/>
    <cellStyle name="40% - Accent6 10 2 2" xfId="8451" xr:uid="{00000000-0005-0000-0000-0000AC290000}"/>
    <cellStyle name="40% - Accent6 10 2 2 2" xfId="8452" xr:uid="{00000000-0005-0000-0000-0000AD290000}"/>
    <cellStyle name="40% - Accent6 10 2 2_Working Capital Current" xfId="12428" xr:uid="{00000000-0005-0000-0000-0000AE290000}"/>
    <cellStyle name="40% - Accent6 10 2 3" xfId="8453" xr:uid="{00000000-0005-0000-0000-0000AF290000}"/>
    <cellStyle name="40% - Accent6 10 2 4" xfId="8454" xr:uid="{00000000-0005-0000-0000-0000B0290000}"/>
    <cellStyle name="40% - Accent6 10 2_Working Capital Current" xfId="12429" xr:uid="{00000000-0005-0000-0000-0000B1290000}"/>
    <cellStyle name="40% - Accent6 10 3" xfId="8455" xr:uid="{00000000-0005-0000-0000-0000B2290000}"/>
    <cellStyle name="40% - Accent6 10 3 2" xfId="8456" xr:uid="{00000000-0005-0000-0000-0000B3290000}"/>
    <cellStyle name="40% - Accent6 10 3_Working Capital Current" xfId="12430" xr:uid="{00000000-0005-0000-0000-0000B4290000}"/>
    <cellStyle name="40% - Accent6 10 4" xfId="8457" xr:uid="{00000000-0005-0000-0000-0000B5290000}"/>
    <cellStyle name="40% - Accent6 10 5" xfId="8458" xr:uid="{00000000-0005-0000-0000-0000B6290000}"/>
    <cellStyle name="40% - Accent6 10_Not_for_upload_before_M4_correc" xfId="12431" xr:uid="{00000000-0005-0000-0000-0000B7290000}"/>
    <cellStyle name="40% - Accent6 100" xfId="8459" xr:uid="{00000000-0005-0000-0000-0000B8290000}"/>
    <cellStyle name="40% - Accent6 100 2" xfId="8460" xr:uid="{00000000-0005-0000-0000-0000B9290000}"/>
    <cellStyle name="40% - Accent6 100 2 2" xfId="8461" xr:uid="{00000000-0005-0000-0000-0000BA290000}"/>
    <cellStyle name="40% - Accent6 100 2_Working Capital Current" xfId="12432" xr:uid="{00000000-0005-0000-0000-0000BB290000}"/>
    <cellStyle name="40% - Accent6 100 3" xfId="8462" xr:uid="{00000000-0005-0000-0000-0000BC290000}"/>
    <cellStyle name="40% - Accent6 100 4" xfId="8463" xr:uid="{00000000-0005-0000-0000-0000BD290000}"/>
    <cellStyle name="40% - Accent6 100_Working Capital Current" xfId="12433" xr:uid="{00000000-0005-0000-0000-0000BE290000}"/>
    <cellStyle name="40% - Accent6 101" xfId="8464" xr:uid="{00000000-0005-0000-0000-0000BF290000}"/>
    <cellStyle name="40% - Accent6 101 2" xfId="8465" xr:uid="{00000000-0005-0000-0000-0000C0290000}"/>
    <cellStyle name="40% - Accent6 101 3" xfId="8466" xr:uid="{00000000-0005-0000-0000-0000C1290000}"/>
    <cellStyle name="40% - Accent6 101_Working Capital Current" xfId="12434" xr:uid="{00000000-0005-0000-0000-0000C2290000}"/>
    <cellStyle name="40% - Accent6 102" xfId="8467" xr:uid="{00000000-0005-0000-0000-0000C3290000}"/>
    <cellStyle name="40% - Accent6 102 2" xfId="8468" xr:uid="{00000000-0005-0000-0000-0000C4290000}"/>
    <cellStyle name="40% - Accent6 102 3" xfId="8469" xr:uid="{00000000-0005-0000-0000-0000C5290000}"/>
    <cellStyle name="40% - Accent6 102_Working Capital Current" xfId="12435" xr:uid="{00000000-0005-0000-0000-0000C6290000}"/>
    <cellStyle name="40% - Accent6 103" xfId="8470" xr:uid="{00000000-0005-0000-0000-0000C7290000}"/>
    <cellStyle name="40% - Accent6 104" xfId="8471" xr:uid="{00000000-0005-0000-0000-0000C8290000}"/>
    <cellStyle name="40% - Accent6 105" xfId="12436" xr:uid="{00000000-0005-0000-0000-0000C9290000}"/>
    <cellStyle name="40% - Accent6 11" xfId="8472" xr:uid="{00000000-0005-0000-0000-0000CA290000}"/>
    <cellStyle name="40% - Accent6 11 2" xfId="8473" xr:uid="{00000000-0005-0000-0000-0000CB290000}"/>
    <cellStyle name="40% - Accent6 11 2 2" xfId="8474" xr:uid="{00000000-0005-0000-0000-0000CC290000}"/>
    <cellStyle name="40% - Accent6 11 2 2 2" xfId="8475" xr:uid="{00000000-0005-0000-0000-0000CD290000}"/>
    <cellStyle name="40% - Accent6 11 2 2_Working Capital Current" xfId="12437" xr:uid="{00000000-0005-0000-0000-0000CE290000}"/>
    <cellStyle name="40% - Accent6 11 2 3" xfId="8476" xr:uid="{00000000-0005-0000-0000-0000CF290000}"/>
    <cellStyle name="40% - Accent6 11 2 4" xfId="8477" xr:uid="{00000000-0005-0000-0000-0000D0290000}"/>
    <cellStyle name="40% - Accent6 11 2_Working Capital Current" xfId="12438" xr:uid="{00000000-0005-0000-0000-0000D1290000}"/>
    <cellStyle name="40% - Accent6 11 3" xfId="8478" xr:uid="{00000000-0005-0000-0000-0000D2290000}"/>
    <cellStyle name="40% - Accent6 11 3 2" xfId="8479" xr:uid="{00000000-0005-0000-0000-0000D3290000}"/>
    <cellStyle name="40% - Accent6 11 3_Working Capital Current" xfId="12439" xr:uid="{00000000-0005-0000-0000-0000D4290000}"/>
    <cellStyle name="40% - Accent6 11 4" xfId="8480" xr:uid="{00000000-0005-0000-0000-0000D5290000}"/>
    <cellStyle name="40% - Accent6 11 5" xfId="8481" xr:uid="{00000000-0005-0000-0000-0000D6290000}"/>
    <cellStyle name="40% - Accent6 11_Not_for_upload_before_M4_correc" xfId="12440" xr:uid="{00000000-0005-0000-0000-0000D7290000}"/>
    <cellStyle name="40% - Accent6 12" xfId="8482" xr:uid="{00000000-0005-0000-0000-0000D8290000}"/>
    <cellStyle name="40% - Accent6 12 2" xfId="8483" xr:uid="{00000000-0005-0000-0000-0000D9290000}"/>
    <cellStyle name="40% - Accent6 12 2 2" xfId="8484" xr:uid="{00000000-0005-0000-0000-0000DA290000}"/>
    <cellStyle name="40% - Accent6 12 2 2 2" xfId="8485" xr:uid="{00000000-0005-0000-0000-0000DB290000}"/>
    <cellStyle name="40% - Accent6 12 2 2_Working Capital Current" xfId="12441" xr:uid="{00000000-0005-0000-0000-0000DC290000}"/>
    <cellStyle name="40% - Accent6 12 2 3" xfId="8486" xr:uid="{00000000-0005-0000-0000-0000DD290000}"/>
    <cellStyle name="40% - Accent6 12 2 4" xfId="8487" xr:uid="{00000000-0005-0000-0000-0000DE290000}"/>
    <cellStyle name="40% - Accent6 12 2_Working Capital Current" xfId="12442" xr:uid="{00000000-0005-0000-0000-0000DF290000}"/>
    <cellStyle name="40% - Accent6 12 3" xfId="8488" xr:uid="{00000000-0005-0000-0000-0000E0290000}"/>
    <cellStyle name="40% - Accent6 12 3 2" xfId="8489" xr:uid="{00000000-0005-0000-0000-0000E1290000}"/>
    <cellStyle name="40% - Accent6 12 3_Working Capital Current" xfId="12443" xr:uid="{00000000-0005-0000-0000-0000E2290000}"/>
    <cellStyle name="40% - Accent6 12 4" xfId="8490" xr:uid="{00000000-0005-0000-0000-0000E3290000}"/>
    <cellStyle name="40% - Accent6 12 5" xfId="8491" xr:uid="{00000000-0005-0000-0000-0000E4290000}"/>
    <cellStyle name="40% - Accent6 12_Not_for_upload_before_M4_correc" xfId="12444" xr:uid="{00000000-0005-0000-0000-0000E5290000}"/>
    <cellStyle name="40% - Accent6 13" xfId="8492" xr:uid="{00000000-0005-0000-0000-0000E6290000}"/>
    <cellStyle name="40% - Accent6 13 2" xfId="8493" xr:uid="{00000000-0005-0000-0000-0000E7290000}"/>
    <cellStyle name="40% - Accent6 13 2 2" xfId="8494" xr:uid="{00000000-0005-0000-0000-0000E8290000}"/>
    <cellStyle name="40% - Accent6 13 2 2 2" xfId="8495" xr:uid="{00000000-0005-0000-0000-0000E9290000}"/>
    <cellStyle name="40% - Accent6 13 2 2_Working Capital Current" xfId="12445" xr:uid="{00000000-0005-0000-0000-0000EA290000}"/>
    <cellStyle name="40% - Accent6 13 2 3" xfId="8496" xr:uid="{00000000-0005-0000-0000-0000EB290000}"/>
    <cellStyle name="40% - Accent6 13 2 4" xfId="8497" xr:uid="{00000000-0005-0000-0000-0000EC290000}"/>
    <cellStyle name="40% - Accent6 13 2_Working Capital Current" xfId="12446" xr:uid="{00000000-0005-0000-0000-0000ED290000}"/>
    <cellStyle name="40% - Accent6 13 3" xfId="8498" xr:uid="{00000000-0005-0000-0000-0000EE290000}"/>
    <cellStyle name="40% - Accent6 13 3 2" xfId="8499" xr:uid="{00000000-0005-0000-0000-0000EF290000}"/>
    <cellStyle name="40% - Accent6 13 3_Working Capital Current" xfId="12447" xr:uid="{00000000-0005-0000-0000-0000F0290000}"/>
    <cellStyle name="40% - Accent6 13 4" xfId="8500" xr:uid="{00000000-0005-0000-0000-0000F1290000}"/>
    <cellStyle name="40% - Accent6 13 5" xfId="8501" xr:uid="{00000000-0005-0000-0000-0000F2290000}"/>
    <cellStyle name="40% - Accent6 13_Not_for_upload_before_M4_correc" xfId="12448" xr:uid="{00000000-0005-0000-0000-0000F3290000}"/>
    <cellStyle name="40% - Accent6 14" xfId="8502" xr:uid="{00000000-0005-0000-0000-0000F4290000}"/>
    <cellStyle name="40% - Accent6 14 2" xfId="8503" xr:uid="{00000000-0005-0000-0000-0000F5290000}"/>
    <cellStyle name="40% - Accent6 14 2 2" xfId="8504" xr:uid="{00000000-0005-0000-0000-0000F6290000}"/>
    <cellStyle name="40% - Accent6 14 2 2 2" xfId="8505" xr:uid="{00000000-0005-0000-0000-0000F7290000}"/>
    <cellStyle name="40% - Accent6 14 2 2_Working Capital Current" xfId="12449" xr:uid="{00000000-0005-0000-0000-0000F8290000}"/>
    <cellStyle name="40% - Accent6 14 2 3" xfId="8506" xr:uid="{00000000-0005-0000-0000-0000F9290000}"/>
    <cellStyle name="40% - Accent6 14 2 4" xfId="8507" xr:uid="{00000000-0005-0000-0000-0000FA290000}"/>
    <cellStyle name="40% - Accent6 14 2_Working Capital Current" xfId="12450" xr:uid="{00000000-0005-0000-0000-0000FB290000}"/>
    <cellStyle name="40% - Accent6 14 3" xfId="8508" xr:uid="{00000000-0005-0000-0000-0000FC290000}"/>
    <cellStyle name="40% - Accent6 14 3 2" xfId="8509" xr:uid="{00000000-0005-0000-0000-0000FD290000}"/>
    <cellStyle name="40% - Accent6 14 3_Working Capital Current" xfId="12451" xr:uid="{00000000-0005-0000-0000-0000FE290000}"/>
    <cellStyle name="40% - Accent6 14 4" xfId="8510" xr:uid="{00000000-0005-0000-0000-0000FF290000}"/>
    <cellStyle name="40% - Accent6 14 5" xfId="8511" xr:uid="{00000000-0005-0000-0000-0000002A0000}"/>
    <cellStyle name="40% - Accent6 14_Not_for_upload_before_M4_correc" xfId="12452" xr:uid="{00000000-0005-0000-0000-0000012A0000}"/>
    <cellStyle name="40% - Accent6 15" xfId="8512" xr:uid="{00000000-0005-0000-0000-0000022A0000}"/>
    <cellStyle name="40% - Accent6 15 2" xfId="8513" xr:uid="{00000000-0005-0000-0000-0000032A0000}"/>
    <cellStyle name="40% - Accent6 15 2 2" xfId="8514" xr:uid="{00000000-0005-0000-0000-0000042A0000}"/>
    <cellStyle name="40% - Accent6 15 2 2 2" xfId="8515" xr:uid="{00000000-0005-0000-0000-0000052A0000}"/>
    <cellStyle name="40% - Accent6 15 2 2_Working Capital Current" xfId="12453" xr:uid="{00000000-0005-0000-0000-0000062A0000}"/>
    <cellStyle name="40% - Accent6 15 2 3" xfId="8516" xr:uid="{00000000-0005-0000-0000-0000072A0000}"/>
    <cellStyle name="40% - Accent6 15 2 4" xfId="8517" xr:uid="{00000000-0005-0000-0000-0000082A0000}"/>
    <cellStyle name="40% - Accent6 15 2_Working Capital Current" xfId="12454" xr:uid="{00000000-0005-0000-0000-0000092A0000}"/>
    <cellStyle name="40% - Accent6 15 3" xfId="8518" xr:uid="{00000000-0005-0000-0000-00000A2A0000}"/>
    <cellStyle name="40% - Accent6 15 3 2" xfId="8519" xr:uid="{00000000-0005-0000-0000-00000B2A0000}"/>
    <cellStyle name="40% - Accent6 15 3_Working Capital Current" xfId="12455" xr:uid="{00000000-0005-0000-0000-00000C2A0000}"/>
    <cellStyle name="40% - Accent6 15 4" xfId="8520" xr:uid="{00000000-0005-0000-0000-00000D2A0000}"/>
    <cellStyle name="40% - Accent6 15 5" xfId="8521" xr:uid="{00000000-0005-0000-0000-00000E2A0000}"/>
    <cellStyle name="40% - Accent6 15_Not_for_upload_before_M4_correc" xfId="12456" xr:uid="{00000000-0005-0000-0000-00000F2A0000}"/>
    <cellStyle name="40% - Accent6 16" xfId="8522" xr:uid="{00000000-0005-0000-0000-0000102A0000}"/>
    <cellStyle name="40% - Accent6 16 2" xfId="8523" xr:uid="{00000000-0005-0000-0000-0000112A0000}"/>
    <cellStyle name="40% - Accent6 16 2 2" xfId="8524" xr:uid="{00000000-0005-0000-0000-0000122A0000}"/>
    <cellStyle name="40% - Accent6 16 2 2 2" xfId="8525" xr:uid="{00000000-0005-0000-0000-0000132A0000}"/>
    <cellStyle name="40% - Accent6 16 2 2_Working Capital Current" xfId="12457" xr:uid="{00000000-0005-0000-0000-0000142A0000}"/>
    <cellStyle name="40% - Accent6 16 2 3" xfId="8526" xr:uid="{00000000-0005-0000-0000-0000152A0000}"/>
    <cellStyle name="40% - Accent6 16 2 4" xfId="8527" xr:uid="{00000000-0005-0000-0000-0000162A0000}"/>
    <cellStyle name="40% - Accent6 16 2_Working Capital Current" xfId="12458" xr:uid="{00000000-0005-0000-0000-0000172A0000}"/>
    <cellStyle name="40% - Accent6 16 3" xfId="8528" xr:uid="{00000000-0005-0000-0000-0000182A0000}"/>
    <cellStyle name="40% - Accent6 16 3 2" xfId="8529" xr:uid="{00000000-0005-0000-0000-0000192A0000}"/>
    <cellStyle name="40% - Accent6 16 3_Working Capital Current" xfId="12459" xr:uid="{00000000-0005-0000-0000-00001A2A0000}"/>
    <cellStyle name="40% - Accent6 16 4" xfId="8530" xr:uid="{00000000-0005-0000-0000-00001B2A0000}"/>
    <cellStyle name="40% - Accent6 16 5" xfId="8531" xr:uid="{00000000-0005-0000-0000-00001C2A0000}"/>
    <cellStyle name="40% - Accent6 16_Not_for_upload_before_M4_correc" xfId="12460" xr:uid="{00000000-0005-0000-0000-00001D2A0000}"/>
    <cellStyle name="40% - Accent6 17" xfId="8532" xr:uid="{00000000-0005-0000-0000-00001E2A0000}"/>
    <cellStyle name="40% - Accent6 17 2" xfId="8533" xr:uid="{00000000-0005-0000-0000-00001F2A0000}"/>
    <cellStyle name="40% - Accent6 17 2 2" xfId="8534" xr:uid="{00000000-0005-0000-0000-0000202A0000}"/>
    <cellStyle name="40% - Accent6 17 2 2 2" xfId="8535" xr:uid="{00000000-0005-0000-0000-0000212A0000}"/>
    <cellStyle name="40% - Accent6 17 2 2_Working Capital Current" xfId="12461" xr:uid="{00000000-0005-0000-0000-0000222A0000}"/>
    <cellStyle name="40% - Accent6 17 2 3" xfId="8536" xr:uid="{00000000-0005-0000-0000-0000232A0000}"/>
    <cellStyle name="40% - Accent6 17 2 4" xfId="8537" xr:uid="{00000000-0005-0000-0000-0000242A0000}"/>
    <cellStyle name="40% - Accent6 17 2_Working Capital Current" xfId="12462" xr:uid="{00000000-0005-0000-0000-0000252A0000}"/>
    <cellStyle name="40% - Accent6 17 3" xfId="8538" xr:uid="{00000000-0005-0000-0000-0000262A0000}"/>
    <cellStyle name="40% - Accent6 17 3 2" xfId="8539" xr:uid="{00000000-0005-0000-0000-0000272A0000}"/>
    <cellStyle name="40% - Accent6 17 3_Working Capital Current" xfId="12463" xr:uid="{00000000-0005-0000-0000-0000282A0000}"/>
    <cellStyle name="40% - Accent6 17 4" xfId="8540" xr:uid="{00000000-0005-0000-0000-0000292A0000}"/>
    <cellStyle name="40% - Accent6 17 5" xfId="8541" xr:uid="{00000000-0005-0000-0000-00002A2A0000}"/>
    <cellStyle name="40% - Accent6 17_Not_for_upload_before_M4_correc" xfId="12464" xr:uid="{00000000-0005-0000-0000-00002B2A0000}"/>
    <cellStyle name="40% - Accent6 18" xfId="8542" xr:uid="{00000000-0005-0000-0000-00002C2A0000}"/>
    <cellStyle name="40% - Accent6 18 2" xfId="8543" xr:uid="{00000000-0005-0000-0000-00002D2A0000}"/>
    <cellStyle name="40% - Accent6 18 2 2" xfId="8544" xr:uid="{00000000-0005-0000-0000-00002E2A0000}"/>
    <cellStyle name="40% - Accent6 18 2 2 2" xfId="8545" xr:uid="{00000000-0005-0000-0000-00002F2A0000}"/>
    <cellStyle name="40% - Accent6 18 2 2_Working Capital Current" xfId="12465" xr:uid="{00000000-0005-0000-0000-0000302A0000}"/>
    <cellStyle name="40% - Accent6 18 2 3" xfId="8546" xr:uid="{00000000-0005-0000-0000-0000312A0000}"/>
    <cellStyle name="40% - Accent6 18 2 4" xfId="8547" xr:uid="{00000000-0005-0000-0000-0000322A0000}"/>
    <cellStyle name="40% - Accent6 18 2_Working Capital Current" xfId="12466" xr:uid="{00000000-0005-0000-0000-0000332A0000}"/>
    <cellStyle name="40% - Accent6 18 3" xfId="8548" xr:uid="{00000000-0005-0000-0000-0000342A0000}"/>
    <cellStyle name="40% - Accent6 18 3 2" xfId="8549" xr:uid="{00000000-0005-0000-0000-0000352A0000}"/>
    <cellStyle name="40% - Accent6 18 3_Working Capital Current" xfId="12467" xr:uid="{00000000-0005-0000-0000-0000362A0000}"/>
    <cellStyle name="40% - Accent6 18 4" xfId="8550" xr:uid="{00000000-0005-0000-0000-0000372A0000}"/>
    <cellStyle name="40% - Accent6 18 5" xfId="8551" xr:uid="{00000000-0005-0000-0000-0000382A0000}"/>
    <cellStyle name="40% - Accent6 18_Not_for_upload_before_M4_correc" xfId="12468" xr:uid="{00000000-0005-0000-0000-0000392A0000}"/>
    <cellStyle name="40% - Accent6 19" xfId="8552" xr:uid="{00000000-0005-0000-0000-00003A2A0000}"/>
    <cellStyle name="40% - Accent6 19 2" xfId="8553" xr:uid="{00000000-0005-0000-0000-00003B2A0000}"/>
    <cellStyle name="40% - Accent6 19 2 2" xfId="8554" xr:uid="{00000000-0005-0000-0000-00003C2A0000}"/>
    <cellStyle name="40% - Accent6 19 2 2 2" xfId="8555" xr:uid="{00000000-0005-0000-0000-00003D2A0000}"/>
    <cellStyle name="40% - Accent6 19 2 2_Working Capital Current" xfId="12469" xr:uid="{00000000-0005-0000-0000-00003E2A0000}"/>
    <cellStyle name="40% - Accent6 19 2 3" xfId="8556" xr:uid="{00000000-0005-0000-0000-00003F2A0000}"/>
    <cellStyle name="40% - Accent6 19 2 4" xfId="8557" xr:uid="{00000000-0005-0000-0000-0000402A0000}"/>
    <cellStyle name="40% - Accent6 19 2_Working Capital Current" xfId="12470" xr:uid="{00000000-0005-0000-0000-0000412A0000}"/>
    <cellStyle name="40% - Accent6 19 3" xfId="8558" xr:uid="{00000000-0005-0000-0000-0000422A0000}"/>
    <cellStyle name="40% - Accent6 19 3 2" xfId="8559" xr:uid="{00000000-0005-0000-0000-0000432A0000}"/>
    <cellStyle name="40% - Accent6 19 3_Working Capital Current" xfId="12471" xr:uid="{00000000-0005-0000-0000-0000442A0000}"/>
    <cellStyle name="40% - Accent6 19 4" xfId="8560" xr:uid="{00000000-0005-0000-0000-0000452A0000}"/>
    <cellStyle name="40% - Accent6 19 5" xfId="8561" xr:uid="{00000000-0005-0000-0000-0000462A0000}"/>
    <cellStyle name="40% - Accent6 19_Not_for_upload_before_M4_correc" xfId="12472" xr:uid="{00000000-0005-0000-0000-0000472A0000}"/>
    <cellStyle name="40% - Accent6 2" xfId="95" xr:uid="{00000000-0005-0000-0000-000044000000}"/>
    <cellStyle name="40% - Accent6 2 10" xfId="8562" xr:uid="{00000000-0005-0000-0000-0000482A0000}"/>
    <cellStyle name="40% - Accent6 2 2" xfId="96" xr:uid="{00000000-0005-0000-0000-000045000000}"/>
    <cellStyle name="40% - Accent6 2 2 2" xfId="8564" xr:uid="{00000000-0005-0000-0000-00004A2A0000}"/>
    <cellStyle name="40% - Accent6 2 2 2 2" xfId="8565" xr:uid="{00000000-0005-0000-0000-00004B2A0000}"/>
    <cellStyle name="40% - Accent6 2 2 2 2 2" xfId="8566" xr:uid="{00000000-0005-0000-0000-00004C2A0000}"/>
    <cellStyle name="40% - Accent6 2 2 2 2_Working Capital Current" xfId="12473" xr:uid="{00000000-0005-0000-0000-00004D2A0000}"/>
    <cellStyle name="40% - Accent6 2 2 2 3" xfId="8567" xr:uid="{00000000-0005-0000-0000-00004E2A0000}"/>
    <cellStyle name="40% - Accent6 2 2 2 4" xfId="8568" xr:uid="{00000000-0005-0000-0000-00004F2A0000}"/>
    <cellStyle name="40% - Accent6 2 2 2_Working Capital Current" xfId="12474" xr:uid="{00000000-0005-0000-0000-0000502A0000}"/>
    <cellStyle name="40% - Accent6 2 2 3" xfId="8569" xr:uid="{00000000-0005-0000-0000-0000512A0000}"/>
    <cellStyle name="40% - Accent6 2 2 3 2" xfId="8570" xr:uid="{00000000-0005-0000-0000-0000522A0000}"/>
    <cellStyle name="40% - Accent6 2 2 3_Working Capital Current" xfId="12475" xr:uid="{00000000-0005-0000-0000-0000532A0000}"/>
    <cellStyle name="40% - Accent6 2 2 4" xfId="8571" xr:uid="{00000000-0005-0000-0000-0000542A0000}"/>
    <cellStyle name="40% - Accent6 2 2 5" xfId="8572" xr:uid="{00000000-0005-0000-0000-0000552A0000}"/>
    <cellStyle name="40% - Accent6 2 2 6" xfId="8563" xr:uid="{00000000-0005-0000-0000-0000492A0000}"/>
    <cellStyle name="40% - Accent6 2 2_Not_for_upload_before_M4_correc" xfId="12476" xr:uid="{00000000-0005-0000-0000-0000562A0000}"/>
    <cellStyle name="40% - Accent6 2 3" xfId="8573" xr:uid="{00000000-0005-0000-0000-0000572A0000}"/>
    <cellStyle name="40% - Accent6 2 3 2" xfId="8574" xr:uid="{00000000-0005-0000-0000-0000582A0000}"/>
    <cellStyle name="40% - Accent6 2 3 2 2" xfId="8575" xr:uid="{00000000-0005-0000-0000-0000592A0000}"/>
    <cellStyle name="40% - Accent6 2 3 2 2 2" xfId="8576" xr:uid="{00000000-0005-0000-0000-00005A2A0000}"/>
    <cellStyle name="40% - Accent6 2 3 2 2_Working Capital Current" xfId="12477" xr:uid="{00000000-0005-0000-0000-00005B2A0000}"/>
    <cellStyle name="40% - Accent6 2 3 2 3" xfId="8577" xr:uid="{00000000-0005-0000-0000-00005C2A0000}"/>
    <cellStyle name="40% - Accent6 2 3 2 4" xfId="8578" xr:uid="{00000000-0005-0000-0000-00005D2A0000}"/>
    <cellStyle name="40% - Accent6 2 3 2_Working Capital Current" xfId="12478" xr:uid="{00000000-0005-0000-0000-00005E2A0000}"/>
    <cellStyle name="40% - Accent6 2 3 3" xfId="8579" xr:uid="{00000000-0005-0000-0000-00005F2A0000}"/>
    <cellStyle name="40% - Accent6 2 3 3 2" xfId="8580" xr:uid="{00000000-0005-0000-0000-0000602A0000}"/>
    <cellStyle name="40% - Accent6 2 3 3_Working Capital Current" xfId="12479" xr:uid="{00000000-0005-0000-0000-0000612A0000}"/>
    <cellStyle name="40% - Accent6 2 3 4" xfId="8581" xr:uid="{00000000-0005-0000-0000-0000622A0000}"/>
    <cellStyle name="40% - Accent6 2 3 5" xfId="8582" xr:uid="{00000000-0005-0000-0000-0000632A0000}"/>
    <cellStyle name="40% - Accent6 2 3_Not_for_upload_before_M4_correc" xfId="12480" xr:uid="{00000000-0005-0000-0000-0000642A0000}"/>
    <cellStyle name="40% - Accent6 2 4" xfId="8583" xr:uid="{00000000-0005-0000-0000-0000652A0000}"/>
    <cellStyle name="40% - Accent6 2 4 2" xfId="8584" xr:uid="{00000000-0005-0000-0000-0000662A0000}"/>
    <cellStyle name="40% - Accent6 2 4 2 2" xfId="8585" xr:uid="{00000000-0005-0000-0000-0000672A0000}"/>
    <cellStyle name="40% - Accent6 2 4 2 2 2" xfId="8586" xr:uid="{00000000-0005-0000-0000-0000682A0000}"/>
    <cellStyle name="40% - Accent6 2 4 2 2_Working Capital Current" xfId="12481" xr:uid="{00000000-0005-0000-0000-0000692A0000}"/>
    <cellStyle name="40% - Accent6 2 4 2 3" xfId="8587" xr:uid="{00000000-0005-0000-0000-00006A2A0000}"/>
    <cellStyle name="40% - Accent6 2 4 2 4" xfId="8588" xr:uid="{00000000-0005-0000-0000-00006B2A0000}"/>
    <cellStyle name="40% - Accent6 2 4 2_Working Capital Current" xfId="12482" xr:uid="{00000000-0005-0000-0000-00006C2A0000}"/>
    <cellStyle name="40% - Accent6 2 4 3" xfId="8589" xr:uid="{00000000-0005-0000-0000-00006D2A0000}"/>
    <cellStyle name="40% - Accent6 2 4 3 2" xfId="8590" xr:uid="{00000000-0005-0000-0000-00006E2A0000}"/>
    <cellStyle name="40% - Accent6 2 4 3_Working Capital Current" xfId="12483" xr:uid="{00000000-0005-0000-0000-00006F2A0000}"/>
    <cellStyle name="40% - Accent6 2 4 4" xfId="8591" xr:uid="{00000000-0005-0000-0000-0000702A0000}"/>
    <cellStyle name="40% - Accent6 2 4 5" xfId="8592" xr:uid="{00000000-0005-0000-0000-0000712A0000}"/>
    <cellStyle name="40% - Accent6 2 4_Not_for_upload_before_M4_correc" xfId="12484" xr:uid="{00000000-0005-0000-0000-0000722A0000}"/>
    <cellStyle name="40% - Accent6 2 5" xfId="8593" xr:uid="{00000000-0005-0000-0000-0000732A0000}"/>
    <cellStyle name="40% - Accent6 2 5 2" xfId="8594" xr:uid="{00000000-0005-0000-0000-0000742A0000}"/>
    <cellStyle name="40% - Accent6 2 5 2 2" xfId="8595" xr:uid="{00000000-0005-0000-0000-0000752A0000}"/>
    <cellStyle name="40% - Accent6 2 5 2_Working Capital Current" xfId="12485" xr:uid="{00000000-0005-0000-0000-0000762A0000}"/>
    <cellStyle name="40% - Accent6 2 5 3" xfId="8596" xr:uid="{00000000-0005-0000-0000-0000772A0000}"/>
    <cellStyle name="40% - Accent6 2 5_Working Capital Current" xfId="12486" xr:uid="{00000000-0005-0000-0000-0000782A0000}"/>
    <cellStyle name="40% - Accent6 2 6" xfId="8597" xr:uid="{00000000-0005-0000-0000-0000792A0000}"/>
    <cellStyle name="40% - Accent6 2 6 2" xfId="8598" xr:uid="{00000000-0005-0000-0000-00007A2A0000}"/>
    <cellStyle name="40% - Accent6 2 6_Working Capital Current" xfId="12487" xr:uid="{00000000-0005-0000-0000-00007B2A0000}"/>
    <cellStyle name="40% - Accent6 2 7" xfId="8599" xr:uid="{00000000-0005-0000-0000-00007C2A0000}"/>
    <cellStyle name="40% - Accent6 2 7 2" xfId="8600" xr:uid="{00000000-0005-0000-0000-00007D2A0000}"/>
    <cellStyle name="40% - Accent6 2 7_Working Capital Current" xfId="12488" xr:uid="{00000000-0005-0000-0000-00007E2A0000}"/>
    <cellStyle name="40% - Accent6 2 8" xfId="8601" xr:uid="{00000000-0005-0000-0000-00007F2A0000}"/>
    <cellStyle name="40% - Accent6 2 9" xfId="8602" xr:uid="{00000000-0005-0000-0000-0000802A0000}"/>
    <cellStyle name="40% - Accent6 2_Not_for_upload_before_M4_correc" xfId="12489" xr:uid="{00000000-0005-0000-0000-0000812A0000}"/>
    <cellStyle name="40% - Accent6 20" xfId="8603" xr:uid="{00000000-0005-0000-0000-0000822A0000}"/>
    <cellStyle name="40% - Accent6 20 2" xfId="8604" xr:uid="{00000000-0005-0000-0000-0000832A0000}"/>
    <cellStyle name="40% - Accent6 20 2 2" xfId="8605" xr:uid="{00000000-0005-0000-0000-0000842A0000}"/>
    <cellStyle name="40% - Accent6 20 2 2 2" xfId="8606" xr:uid="{00000000-0005-0000-0000-0000852A0000}"/>
    <cellStyle name="40% - Accent6 20 2 2_Working Capital Current" xfId="12490" xr:uid="{00000000-0005-0000-0000-0000862A0000}"/>
    <cellStyle name="40% - Accent6 20 2 3" xfId="8607" xr:uid="{00000000-0005-0000-0000-0000872A0000}"/>
    <cellStyle name="40% - Accent6 20 2 4" xfId="8608" xr:uid="{00000000-0005-0000-0000-0000882A0000}"/>
    <cellStyle name="40% - Accent6 20 2_Working Capital Current" xfId="12491" xr:uid="{00000000-0005-0000-0000-0000892A0000}"/>
    <cellStyle name="40% - Accent6 20 3" xfId="8609" xr:uid="{00000000-0005-0000-0000-00008A2A0000}"/>
    <cellStyle name="40% - Accent6 20 3 2" xfId="8610" xr:uid="{00000000-0005-0000-0000-00008B2A0000}"/>
    <cellStyle name="40% - Accent6 20 3_Working Capital Current" xfId="12492" xr:uid="{00000000-0005-0000-0000-00008C2A0000}"/>
    <cellStyle name="40% - Accent6 20 4" xfId="8611" xr:uid="{00000000-0005-0000-0000-00008D2A0000}"/>
    <cellStyle name="40% - Accent6 20 5" xfId="8612" xr:uid="{00000000-0005-0000-0000-00008E2A0000}"/>
    <cellStyle name="40% - Accent6 20_Not_for_upload_before_M4_correc" xfId="12493" xr:uid="{00000000-0005-0000-0000-00008F2A0000}"/>
    <cellStyle name="40% - Accent6 21" xfId="8613" xr:uid="{00000000-0005-0000-0000-0000902A0000}"/>
    <cellStyle name="40% - Accent6 21 2" xfId="8614" xr:uid="{00000000-0005-0000-0000-0000912A0000}"/>
    <cellStyle name="40% - Accent6 21 2 2" xfId="8615" xr:uid="{00000000-0005-0000-0000-0000922A0000}"/>
    <cellStyle name="40% - Accent6 21 2 2 2" xfId="8616" xr:uid="{00000000-0005-0000-0000-0000932A0000}"/>
    <cellStyle name="40% - Accent6 21 2 2_Working Capital Current" xfId="12494" xr:uid="{00000000-0005-0000-0000-0000942A0000}"/>
    <cellStyle name="40% - Accent6 21 2 3" xfId="8617" xr:uid="{00000000-0005-0000-0000-0000952A0000}"/>
    <cellStyle name="40% - Accent6 21 2 4" xfId="8618" xr:uid="{00000000-0005-0000-0000-0000962A0000}"/>
    <cellStyle name="40% - Accent6 21 2_Working Capital Current" xfId="12495" xr:uid="{00000000-0005-0000-0000-0000972A0000}"/>
    <cellStyle name="40% - Accent6 21 3" xfId="8619" xr:uid="{00000000-0005-0000-0000-0000982A0000}"/>
    <cellStyle name="40% - Accent6 21 3 2" xfId="8620" xr:uid="{00000000-0005-0000-0000-0000992A0000}"/>
    <cellStyle name="40% - Accent6 21 3_Working Capital Current" xfId="12496" xr:uid="{00000000-0005-0000-0000-00009A2A0000}"/>
    <cellStyle name="40% - Accent6 21 4" xfId="8621" xr:uid="{00000000-0005-0000-0000-00009B2A0000}"/>
    <cellStyle name="40% - Accent6 21 5" xfId="8622" xr:uid="{00000000-0005-0000-0000-00009C2A0000}"/>
    <cellStyle name="40% - Accent6 21_Not_for_upload_before_M4_correc" xfId="12497" xr:uid="{00000000-0005-0000-0000-00009D2A0000}"/>
    <cellStyle name="40% - Accent6 22" xfId="8623" xr:uid="{00000000-0005-0000-0000-00009E2A0000}"/>
    <cellStyle name="40% - Accent6 22 2" xfId="8624" xr:uid="{00000000-0005-0000-0000-00009F2A0000}"/>
    <cellStyle name="40% - Accent6 22 2 2" xfId="8625" xr:uid="{00000000-0005-0000-0000-0000A02A0000}"/>
    <cellStyle name="40% - Accent6 22 2 2 2" xfId="8626" xr:uid="{00000000-0005-0000-0000-0000A12A0000}"/>
    <cellStyle name="40% - Accent6 22 2 2_Working Capital Current" xfId="12498" xr:uid="{00000000-0005-0000-0000-0000A22A0000}"/>
    <cellStyle name="40% - Accent6 22 2 3" xfId="8627" xr:uid="{00000000-0005-0000-0000-0000A32A0000}"/>
    <cellStyle name="40% - Accent6 22 2 4" xfId="8628" xr:uid="{00000000-0005-0000-0000-0000A42A0000}"/>
    <cellStyle name="40% - Accent6 22 2_Working Capital Current" xfId="12499" xr:uid="{00000000-0005-0000-0000-0000A52A0000}"/>
    <cellStyle name="40% - Accent6 22 3" xfId="8629" xr:uid="{00000000-0005-0000-0000-0000A62A0000}"/>
    <cellStyle name="40% - Accent6 22 3 2" xfId="8630" xr:uid="{00000000-0005-0000-0000-0000A72A0000}"/>
    <cellStyle name="40% - Accent6 22 3_Working Capital Current" xfId="12500" xr:uid="{00000000-0005-0000-0000-0000A82A0000}"/>
    <cellStyle name="40% - Accent6 22 4" xfId="8631" xr:uid="{00000000-0005-0000-0000-0000A92A0000}"/>
    <cellStyle name="40% - Accent6 22 5" xfId="8632" xr:uid="{00000000-0005-0000-0000-0000AA2A0000}"/>
    <cellStyle name="40% - Accent6 22_Not_for_upload_before_M4_correc" xfId="12501" xr:uid="{00000000-0005-0000-0000-0000AB2A0000}"/>
    <cellStyle name="40% - Accent6 23" xfId="8633" xr:uid="{00000000-0005-0000-0000-0000AC2A0000}"/>
    <cellStyle name="40% - Accent6 23 2" xfId="8634" xr:uid="{00000000-0005-0000-0000-0000AD2A0000}"/>
    <cellStyle name="40% - Accent6 23 2 2" xfId="8635" xr:uid="{00000000-0005-0000-0000-0000AE2A0000}"/>
    <cellStyle name="40% - Accent6 23 2 2 2" xfId="8636" xr:uid="{00000000-0005-0000-0000-0000AF2A0000}"/>
    <cellStyle name="40% - Accent6 23 2 2_Working Capital Current" xfId="12502" xr:uid="{00000000-0005-0000-0000-0000B02A0000}"/>
    <cellStyle name="40% - Accent6 23 2 3" xfId="8637" xr:uid="{00000000-0005-0000-0000-0000B12A0000}"/>
    <cellStyle name="40% - Accent6 23 2 4" xfId="8638" xr:uid="{00000000-0005-0000-0000-0000B22A0000}"/>
    <cellStyle name="40% - Accent6 23 2_Working Capital Current" xfId="12503" xr:uid="{00000000-0005-0000-0000-0000B32A0000}"/>
    <cellStyle name="40% - Accent6 23 3" xfId="8639" xr:uid="{00000000-0005-0000-0000-0000B42A0000}"/>
    <cellStyle name="40% - Accent6 23 3 2" xfId="8640" xr:uid="{00000000-0005-0000-0000-0000B52A0000}"/>
    <cellStyle name="40% - Accent6 23 3_Working Capital Current" xfId="12504" xr:uid="{00000000-0005-0000-0000-0000B62A0000}"/>
    <cellStyle name="40% - Accent6 23 4" xfId="8641" xr:uid="{00000000-0005-0000-0000-0000B72A0000}"/>
    <cellStyle name="40% - Accent6 23 5" xfId="8642" xr:uid="{00000000-0005-0000-0000-0000B82A0000}"/>
    <cellStyle name="40% - Accent6 23_Not_for_upload_before_M4_correc" xfId="12505" xr:uid="{00000000-0005-0000-0000-0000B92A0000}"/>
    <cellStyle name="40% - Accent6 24" xfId="8643" xr:uid="{00000000-0005-0000-0000-0000BA2A0000}"/>
    <cellStyle name="40% - Accent6 24 2" xfId="8644" xr:uid="{00000000-0005-0000-0000-0000BB2A0000}"/>
    <cellStyle name="40% - Accent6 24 2 2" xfId="8645" xr:uid="{00000000-0005-0000-0000-0000BC2A0000}"/>
    <cellStyle name="40% - Accent6 24 2 2 2" xfId="8646" xr:uid="{00000000-0005-0000-0000-0000BD2A0000}"/>
    <cellStyle name="40% - Accent6 24 2 2_Working Capital Current" xfId="12506" xr:uid="{00000000-0005-0000-0000-0000BE2A0000}"/>
    <cellStyle name="40% - Accent6 24 2 3" xfId="8647" xr:uid="{00000000-0005-0000-0000-0000BF2A0000}"/>
    <cellStyle name="40% - Accent6 24 2 4" xfId="8648" xr:uid="{00000000-0005-0000-0000-0000C02A0000}"/>
    <cellStyle name="40% - Accent6 24 2_Working Capital Current" xfId="12507" xr:uid="{00000000-0005-0000-0000-0000C12A0000}"/>
    <cellStyle name="40% - Accent6 24 3" xfId="8649" xr:uid="{00000000-0005-0000-0000-0000C22A0000}"/>
    <cellStyle name="40% - Accent6 24 3 2" xfId="8650" xr:uid="{00000000-0005-0000-0000-0000C32A0000}"/>
    <cellStyle name="40% - Accent6 24 3_Working Capital Current" xfId="12508" xr:uid="{00000000-0005-0000-0000-0000C42A0000}"/>
    <cellStyle name="40% - Accent6 24 4" xfId="8651" xr:uid="{00000000-0005-0000-0000-0000C52A0000}"/>
    <cellStyle name="40% - Accent6 24 5" xfId="8652" xr:uid="{00000000-0005-0000-0000-0000C62A0000}"/>
    <cellStyle name="40% - Accent6 24_Not_for_upload_before_M4_correc" xfId="12509" xr:uid="{00000000-0005-0000-0000-0000C72A0000}"/>
    <cellStyle name="40% - Accent6 25" xfId="8653" xr:uid="{00000000-0005-0000-0000-0000C82A0000}"/>
    <cellStyle name="40% - Accent6 25 2" xfId="8654" xr:uid="{00000000-0005-0000-0000-0000C92A0000}"/>
    <cellStyle name="40% - Accent6 25 2 2" xfId="8655" xr:uid="{00000000-0005-0000-0000-0000CA2A0000}"/>
    <cellStyle name="40% - Accent6 25 2 2 2" xfId="8656" xr:uid="{00000000-0005-0000-0000-0000CB2A0000}"/>
    <cellStyle name="40% - Accent6 25 2 2_Working Capital Current" xfId="12510" xr:uid="{00000000-0005-0000-0000-0000CC2A0000}"/>
    <cellStyle name="40% - Accent6 25 2 3" xfId="8657" xr:uid="{00000000-0005-0000-0000-0000CD2A0000}"/>
    <cellStyle name="40% - Accent6 25 2 4" xfId="8658" xr:uid="{00000000-0005-0000-0000-0000CE2A0000}"/>
    <cellStyle name="40% - Accent6 25 2_Working Capital Current" xfId="12511" xr:uid="{00000000-0005-0000-0000-0000CF2A0000}"/>
    <cellStyle name="40% - Accent6 25 3" xfId="8659" xr:uid="{00000000-0005-0000-0000-0000D02A0000}"/>
    <cellStyle name="40% - Accent6 25 3 2" xfId="8660" xr:uid="{00000000-0005-0000-0000-0000D12A0000}"/>
    <cellStyle name="40% - Accent6 25 3_Working Capital Current" xfId="12512" xr:uid="{00000000-0005-0000-0000-0000D22A0000}"/>
    <cellStyle name="40% - Accent6 25 4" xfId="8661" xr:uid="{00000000-0005-0000-0000-0000D32A0000}"/>
    <cellStyle name="40% - Accent6 25 5" xfId="8662" xr:uid="{00000000-0005-0000-0000-0000D42A0000}"/>
    <cellStyle name="40% - Accent6 25_Not_for_upload_before_M4_correc" xfId="12513" xr:uid="{00000000-0005-0000-0000-0000D52A0000}"/>
    <cellStyle name="40% - Accent6 26" xfId="8663" xr:uid="{00000000-0005-0000-0000-0000D62A0000}"/>
    <cellStyle name="40% - Accent6 26 2" xfId="8664" xr:uid="{00000000-0005-0000-0000-0000D72A0000}"/>
    <cellStyle name="40% - Accent6 26 2 2" xfId="8665" xr:uid="{00000000-0005-0000-0000-0000D82A0000}"/>
    <cellStyle name="40% - Accent6 26 2 3" xfId="8666" xr:uid="{00000000-0005-0000-0000-0000D92A0000}"/>
    <cellStyle name="40% - Accent6 26 2_Working Capital Current" xfId="12514" xr:uid="{00000000-0005-0000-0000-0000DA2A0000}"/>
    <cellStyle name="40% - Accent6 26 3" xfId="8667" xr:uid="{00000000-0005-0000-0000-0000DB2A0000}"/>
    <cellStyle name="40% - Accent6 26 3 2" xfId="8668" xr:uid="{00000000-0005-0000-0000-0000DC2A0000}"/>
    <cellStyle name="40% - Accent6 26 3_Working Capital Current" xfId="12515" xr:uid="{00000000-0005-0000-0000-0000DD2A0000}"/>
    <cellStyle name="40% - Accent6 26 4" xfId="8669" xr:uid="{00000000-0005-0000-0000-0000DE2A0000}"/>
    <cellStyle name="40% - Accent6 26 5" xfId="8670" xr:uid="{00000000-0005-0000-0000-0000DF2A0000}"/>
    <cellStyle name="40% - Accent6 26_Not_for_upload_before_M4_correc" xfId="12516" xr:uid="{00000000-0005-0000-0000-0000E02A0000}"/>
    <cellStyle name="40% - Accent6 27" xfId="8671" xr:uid="{00000000-0005-0000-0000-0000E12A0000}"/>
    <cellStyle name="40% - Accent6 27 2" xfId="8672" xr:uid="{00000000-0005-0000-0000-0000E22A0000}"/>
    <cellStyle name="40% - Accent6 27 2 2" xfId="8673" xr:uid="{00000000-0005-0000-0000-0000E32A0000}"/>
    <cellStyle name="40% - Accent6 27 2 3" xfId="8674" xr:uid="{00000000-0005-0000-0000-0000E42A0000}"/>
    <cellStyle name="40% - Accent6 27 2_Working Capital Current" xfId="12517" xr:uid="{00000000-0005-0000-0000-0000E52A0000}"/>
    <cellStyle name="40% - Accent6 27 3" xfId="8675" xr:uid="{00000000-0005-0000-0000-0000E62A0000}"/>
    <cellStyle name="40% - Accent6 27 3 2" xfId="8676" xr:uid="{00000000-0005-0000-0000-0000E72A0000}"/>
    <cellStyle name="40% - Accent6 27 3_Working Capital Current" xfId="12518" xr:uid="{00000000-0005-0000-0000-0000E82A0000}"/>
    <cellStyle name="40% - Accent6 27 4" xfId="8677" xr:uid="{00000000-0005-0000-0000-0000E92A0000}"/>
    <cellStyle name="40% - Accent6 27 5" xfId="8678" xr:uid="{00000000-0005-0000-0000-0000EA2A0000}"/>
    <cellStyle name="40% - Accent6 27_Not_for_upload_before_M4_correc" xfId="12519" xr:uid="{00000000-0005-0000-0000-0000EB2A0000}"/>
    <cellStyle name="40% - Accent6 28" xfId="8679" xr:uid="{00000000-0005-0000-0000-0000EC2A0000}"/>
    <cellStyle name="40% - Accent6 28 2" xfId="8680" xr:uid="{00000000-0005-0000-0000-0000ED2A0000}"/>
    <cellStyle name="40% - Accent6 28 2 2" xfId="8681" xr:uid="{00000000-0005-0000-0000-0000EE2A0000}"/>
    <cellStyle name="40% - Accent6 28 2 3" xfId="8682" xr:uid="{00000000-0005-0000-0000-0000EF2A0000}"/>
    <cellStyle name="40% - Accent6 28 2_Working Capital Current" xfId="12520" xr:uid="{00000000-0005-0000-0000-0000F02A0000}"/>
    <cellStyle name="40% - Accent6 28 3" xfId="8683" xr:uid="{00000000-0005-0000-0000-0000F12A0000}"/>
    <cellStyle name="40% - Accent6 28 3 2" xfId="8684" xr:uid="{00000000-0005-0000-0000-0000F22A0000}"/>
    <cellStyle name="40% - Accent6 28 3_Working Capital Current" xfId="12521" xr:uid="{00000000-0005-0000-0000-0000F32A0000}"/>
    <cellStyle name="40% - Accent6 28 4" xfId="8685" xr:uid="{00000000-0005-0000-0000-0000F42A0000}"/>
    <cellStyle name="40% - Accent6 28 5" xfId="8686" xr:uid="{00000000-0005-0000-0000-0000F52A0000}"/>
    <cellStyle name="40% - Accent6 28_Not_for_upload_before_M4_correc" xfId="12522" xr:uid="{00000000-0005-0000-0000-0000F62A0000}"/>
    <cellStyle name="40% - Accent6 29" xfId="8687" xr:uid="{00000000-0005-0000-0000-0000F72A0000}"/>
    <cellStyle name="40% - Accent6 29 2" xfId="8688" xr:uid="{00000000-0005-0000-0000-0000F82A0000}"/>
    <cellStyle name="40% - Accent6 29 2 2" xfId="8689" xr:uid="{00000000-0005-0000-0000-0000F92A0000}"/>
    <cellStyle name="40% - Accent6 29 2_Working Capital Current" xfId="12523" xr:uid="{00000000-0005-0000-0000-0000FA2A0000}"/>
    <cellStyle name="40% - Accent6 29 3" xfId="8690" xr:uid="{00000000-0005-0000-0000-0000FB2A0000}"/>
    <cellStyle name="40% - Accent6 29 4" xfId="8691" xr:uid="{00000000-0005-0000-0000-0000FC2A0000}"/>
    <cellStyle name="40% - Accent6 29_Not_for_upload_before_M4_correc" xfId="12524" xr:uid="{00000000-0005-0000-0000-0000FD2A0000}"/>
    <cellStyle name="40% - Accent6 3" xfId="97" xr:uid="{00000000-0005-0000-0000-000046000000}"/>
    <cellStyle name="40% - Accent6 3 2" xfId="8693" xr:uid="{00000000-0005-0000-0000-0000FF2A0000}"/>
    <cellStyle name="40% - Accent6 3 2 2" xfId="8694" xr:uid="{00000000-0005-0000-0000-0000002B0000}"/>
    <cellStyle name="40% - Accent6 3 2 2 2" xfId="8695" xr:uid="{00000000-0005-0000-0000-0000012B0000}"/>
    <cellStyle name="40% - Accent6 3 2 2 2 2" xfId="8696" xr:uid="{00000000-0005-0000-0000-0000022B0000}"/>
    <cellStyle name="40% - Accent6 3 2 2 2_Working Capital Current" xfId="12525" xr:uid="{00000000-0005-0000-0000-0000032B0000}"/>
    <cellStyle name="40% - Accent6 3 2 2 3" xfId="8697" xr:uid="{00000000-0005-0000-0000-0000042B0000}"/>
    <cellStyle name="40% - Accent6 3 2 2 4" xfId="8698" xr:uid="{00000000-0005-0000-0000-0000052B0000}"/>
    <cellStyle name="40% - Accent6 3 2 2_Working Capital Current" xfId="12526" xr:uid="{00000000-0005-0000-0000-0000062B0000}"/>
    <cellStyle name="40% - Accent6 3 2 3" xfId="8699" xr:uid="{00000000-0005-0000-0000-0000072B0000}"/>
    <cellStyle name="40% - Accent6 3 2 3 2" xfId="8700" xr:uid="{00000000-0005-0000-0000-0000082B0000}"/>
    <cellStyle name="40% - Accent6 3 2 3_Working Capital Current" xfId="12527" xr:uid="{00000000-0005-0000-0000-0000092B0000}"/>
    <cellStyle name="40% - Accent6 3 2 4" xfId="8701" xr:uid="{00000000-0005-0000-0000-00000A2B0000}"/>
    <cellStyle name="40% - Accent6 3 2 5" xfId="8702" xr:uid="{00000000-0005-0000-0000-00000B2B0000}"/>
    <cellStyle name="40% - Accent6 3 2_Not_for_upload_before_M4_correc" xfId="12528" xr:uid="{00000000-0005-0000-0000-00000C2B0000}"/>
    <cellStyle name="40% - Accent6 3 3" xfId="8703" xr:uid="{00000000-0005-0000-0000-00000D2B0000}"/>
    <cellStyle name="40% - Accent6 3 3 2" xfId="8704" xr:uid="{00000000-0005-0000-0000-00000E2B0000}"/>
    <cellStyle name="40% - Accent6 3 3 2 2" xfId="8705" xr:uid="{00000000-0005-0000-0000-00000F2B0000}"/>
    <cellStyle name="40% - Accent6 3 3 2 2 2" xfId="8706" xr:uid="{00000000-0005-0000-0000-0000102B0000}"/>
    <cellStyle name="40% - Accent6 3 3 2 2_Working Capital Current" xfId="12529" xr:uid="{00000000-0005-0000-0000-0000112B0000}"/>
    <cellStyle name="40% - Accent6 3 3 2 3" xfId="8707" xr:uid="{00000000-0005-0000-0000-0000122B0000}"/>
    <cellStyle name="40% - Accent6 3 3 2 4" xfId="8708" xr:uid="{00000000-0005-0000-0000-0000132B0000}"/>
    <cellStyle name="40% - Accent6 3 3 2_Working Capital Current" xfId="12530" xr:uid="{00000000-0005-0000-0000-0000142B0000}"/>
    <cellStyle name="40% - Accent6 3 3 3" xfId="8709" xr:uid="{00000000-0005-0000-0000-0000152B0000}"/>
    <cellStyle name="40% - Accent6 3 3 3 2" xfId="8710" xr:uid="{00000000-0005-0000-0000-0000162B0000}"/>
    <cellStyle name="40% - Accent6 3 3 3_Working Capital Current" xfId="12531" xr:uid="{00000000-0005-0000-0000-0000172B0000}"/>
    <cellStyle name="40% - Accent6 3 3 4" xfId="8711" xr:uid="{00000000-0005-0000-0000-0000182B0000}"/>
    <cellStyle name="40% - Accent6 3 3 5" xfId="8712" xr:uid="{00000000-0005-0000-0000-0000192B0000}"/>
    <cellStyle name="40% - Accent6 3 3_Not_for_upload_before_M4_correc" xfId="12532" xr:uid="{00000000-0005-0000-0000-00001A2B0000}"/>
    <cellStyle name="40% - Accent6 3 4" xfId="8713" xr:uid="{00000000-0005-0000-0000-00001B2B0000}"/>
    <cellStyle name="40% - Accent6 3 4 2" xfId="8714" xr:uid="{00000000-0005-0000-0000-00001C2B0000}"/>
    <cellStyle name="40% - Accent6 3 4 2 2" xfId="8715" xr:uid="{00000000-0005-0000-0000-00001D2B0000}"/>
    <cellStyle name="40% - Accent6 3 4 2 2 2" xfId="8716" xr:uid="{00000000-0005-0000-0000-00001E2B0000}"/>
    <cellStyle name="40% - Accent6 3 4 2 2_Working Capital Current" xfId="12533" xr:uid="{00000000-0005-0000-0000-00001F2B0000}"/>
    <cellStyle name="40% - Accent6 3 4 2 3" xfId="8717" xr:uid="{00000000-0005-0000-0000-0000202B0000}"/>
    <cellStyle name="40% - Accent6 3 4 2 4" xfId="8718" xr:uid="{00000000-0005-0000-0000-0000212B0000}"/>
    <cellStyle name="40% - Accent6 3 4 2_Working Capital Current" xfId="12534" xr:uid="{00000000-0005-0000-0000-0000222B0000}"/>
    <cellStyle name="40% - Accent6 3 4 3" xfId="8719" xr:uid="{00000000-0005-0000-0000-0000232B0000}"/>
    <cellStyle name="40% - Accent6 3 4 3 2" xfId="8720" xr:uid="{00000000-0005-0000-0000-0000242B0000}"/>
    <cellStyle name="40% - Accent6 3 4 3_Working Capital Current" xfId="12535" xr:uid="{00000000-0005-0000-0000-0000252B0000}"/>
    <cellStyle name="40% - Accent6 3 4 4" xfId="8721" xr:uid="{00000000-0005-0000-0000-0000262B0000}"/>
    <cellStyle name="40% - Accent6 3 4 5" xfId="8722" xr:uid="{00000000-0005-0000-0000-0000272B0000}"/>
    <cellStyle name="40% - Accent6 3 4_Not_for_upload_before_M4_correc" xfId="12536" xr:uid="{00000000-0005-0000-0000-0000282B0000}"/>
    <cellStyle name="40% - Accent6 3 5" xfId="8723" xr:uid="{00000000-0005-0000-0000-0000292B0000}"/>
    <cellStyle name="40% - Accent6 3 5 2" xfId="8724" xr:uid="{00000000-0005-0000-0000-00002A2B0000}"/>
    <cellStyle name="40% - Accent6 3 5 2 2" xfId="8725" xr:uid="{00000000-0005-0000-0000-00002B2B0000}"/>
    <cellStyle name="40% - Accent6 3 5 2_Working Capital Current" xfId="12537" xr:uid="{00000000-0005-0000-0000-00002C2B0000}"/>
    <cellStyle name="40% - Accent6 3 5 3" xfId="8726" xr:uid="{00000000-0005-0000-0000-00002D2B0000}"/>
    <cellStyle name="40% - Accent6 3 5 4" xfId="8727" xr:uid="{00000000-0005-0000-0000-00002E2B0000}"/>
    <cellStyle name="40% - Accent6 3 5_Working Capital Current" xfId="12538" xr:uid="{00000000-0005-0000-0000-00002F2B0000}"/>
    <cellStyle name="40% - Accent6 3 6" xfId="8728" xr:uid="{00000000-0005-0000-0000-0000302B0000}"/>
    <cellStyle name="40% - Accent6 3 6 2" xfId="8729" xr:uid="{00000000-0005-0000-0000-0000312B0000}"/>
    <cellStyle name="40% - Accent6 3 6_Working Capital Current" xfId="12539" xr:uid="{00000000-0005-0000-0000-0000322B0000}"/>
    <cellStyle name="40% - Accent6 3 7" xfId="8730" xr:uid="{00000000-0005-0000-0000-0000332B0000}"/>
    <cellStyle name="40% - Accent6 3 8" xfId="8731" xr:uid="{00000000-0005-0000-0000-0000342B0000}"/>
    <cellStyle name="40% - Accent6 3 9" xfId="8692" xr:uid="{00000000-0005-0000-0000-0000FE2A0000}"/>
    <cellStyle name="40% - Accent6 3_Not_for_upload_before_M4_correc" xfId="12540" xr:uid="{00000000-0005-0000-0000-0000352B0000}"/>
    <cellStyle name="40% - Accent6 30" xfId="8732" xr:uid="{00000000-0005-0000-0000-0000362B0000}"/>
    <cellStyle name="40% - Accent6 30 2" xfId="8733" xr:uid="{00000000-0005-0000-0000-0000372B0000}"/>
    <cellStyle name="40% - Accent6 30 2 2" xfId="8734" xr:uid="{00000000-0005-0000-0000-0000382B0000}"/>
    <cellStyle name="40% - Accent6 30 2_Working Capital Current" xfId="12541" xr:uid="{00000000-0005-0000-0000-0000392B0000}"/>
    <cellStyle name="40% - Accent6 30 3" xfId="8735" xr:uid="{00000000-0005-0000-0000-00003A2B0000}"/>
    <cellStyle name="40% - Accent6 30 4" xfId="8736" xr:uid="{00000000-0005-0000-0000-00003B2B0000}"/>
    <cellStyle name="40% - Accent6 30_Working Capital Current" xfId="12542" xr:uid="{00000000-0005-0000-0000-00003C2B0000}"/>
    <cellStyle name="40% - Accent6 31" xfId="8737" xr:uid="{00000000-0005-0000-0000-00003D2B0000}"/>
    <cellStyle name="40% - Accent6 31 2" xfId="8738" xr:uid="{00000000-0005-0000-0000-00003E2B0000}"/>
    <cellStyle name="40% - Accent6 31 2 2" xfId="8739" xr:uid="{00000000-0005-0000-0000-00003F2B0000}"/>
    <cellStyle name="40% - Accent6 31 2_Working Capital Current" xfId="12543" xr:uid="{00000000-0005-0000-0000-0000402B0000}"/>
    <cellStyle name="40% - Accent6 31 3" xfId="8740" xr:uid="{00000000-0005-0000-0000-0000412B0000}"/>
    <cellStyle name="40% - Accent6 31 4" xfId="8741" xr:uid="{00000000-0005-0000-0000-0000422B0000}"/>
    <cellStyle name="40% - Accent6 31_Working Capital Current" xfId="12544" xr:uid="{00000000-0005-0000-0000-0000432B0000}"/>
    <cellStyle name="40% - Accent6 32" xfId="8742" xr:uid="{00000000-0005-0000-0000-0000442B0000}"/>
    <cellStyle name="40% - Accent6 32 2" xfId="8743" xr:uid="{00000000-0005-0000-0000-0000452B0000}"/>
    <cellStyle name="40% - Accent6 32 2 2" xfId="8744" xr:uid="{00000000-0005-0000-0000-0000462B0000}"/>
    <cellStyle name="40% - Accent6 32 2_Working Capital Current" xfId="12545" xr:uid="{00000000-0005-0000-0000-0000472B0000}"/>
    <cellStyle name="40% - Accent6 32 3" xfId="8745" xr:uid="{00000000-0005-0000-0000-0000482B0000}"/>
    <cellStyle name="40% - Accent6 32 4" xfId="8746" xr:uid="{00000000-0005-0000-0000-0000492B0000}"/>
    <cellStyle name="40% - Accent6 32_Working Capital Current" xfId="12546" xr:uid="{00000000-0005-0000-0000-00004A2B0000}"/>
    <cellStyle name="40% - Accent6 33" xfId="8747" xr:uid="{00000000-0005-0000-0000-00004B2B0000}"/>
    <cellStyle name="40% - Accent6 33 2" xfId="8748" xr:uid="{00000000-0005-0000-0000-00004C2B0000}"/>
    <cellStyle name="40% - Accent6 33 2 2" xfId="8749" xr:uid="{00000000-0005-0000-0000-00004D2B0000}"/>
    <cellStyle name="40% - Accent6 33 2_Working Capital Current" xfId="12547" xr:uid="{00000000-0005-0000-0000-00004E2B0000}"/>
    <cellStyle name="40% - Accent6 33 3" xfId="8750" xr:uid="{00000000-0005-0000-0000-00004F2B0000}"/>
    <cellStyle name="40% - Accent6 33 4" xfId="8751" xr:uid="{00000000-0005-0000-0000-0000502B0000}"/>
    <cellStyle name="40% - Accent6 33_Working Capital Current" xfId="12548" xr:uid="{00000000-0005-0000-0000-0000512B0000}"/>
    <cellStyle name="40% - Accent6 34" xfId="8752" xr:uid="{00000000-0005-0000-0000-0000522B0000}"/>
    <cellStyle name="40% - Accent6 34 2" xfId="8753" xr:uid="{00000000-0005-0000-0000-0000532B0000}"/>
    <cellStyle name="40% - Accent6 34 2 2" xfId="8754" xr:uid="{00000000-0005-0000-0000-0000542B0000}"/>
    <cellStyle name="40% - Accent6 34 2_Working Capital Current" xfId="12549" xr:uid="{00000000-0005-0000-0000-0000552B0000}"/>
    <cellStyle name="40% - Accent6 34 3" xfId="8755" xr:uid="{00000000-0005-0000-0000-0000562B0000}"/>
    <cellStyle name="40% - Accent6 34 4" xfId="8756" xr:uid="{00000000-0005-0000-0000-0000572B0000}"/>
    <cellStyle name="40% - Accent6 34_Working Capital Current" xfId="12550" xr:uid="{00000000-0005-0000-0000-0000582B0000}"/>
    <cellStyle name="40% - Accent6 35" xfId="8757" xr:uid="{00000000-0005-0000-0000-0000592B0000}"/>
    <cellStyle name="40% - Accent6 35 2" xfId="8758" xr:uid="{00000000-0005-0000-0000-00005A2B0000}"/>
    <cellStyle name="40% - Accent6 35 2 2" xfId="8759" xr:uid="{00000000-0005-0000-0000-00005B2B0000}"/>
    <cellStyle name="40% - Accent6 35 2_Working Capital Current" xfId="12551" xr:uid="{00000000-0005-0000-0000-00005C2B0000}"/>
    <cellStyle name="40% - Accent6 35 3" xfId="8760" xr:uid="{00000000-0005-0000-0000-00005D2B0000}"/>
    <cellStyle name="40% - Accent6 35 4" xfId="8761" xr:uid="{00000000-0005-0000-0000-00005E2B0000}"/>
    <cellStyle name="40% - Accent6 35_Working Capital Current" xfId="12552" xr:uid="{00000000-0005-0000-0000-00005F2B0000}"/>
    <cellStyle name="40% - Accent6 36" xfId="8762" xr:uid="{00000000-0005-0000-0000-0000602B0000}"/>
    <cellStyle name="40% - Accent6 36 2" xfId="8763" xr:uid="{00000000-0005-0000-0000-0000612B0000}"/>
    <cellStyle name="40% - Accent6 36 2 2" xfId="8764" xr:uid="{00000000-0005-0000-0000-0000622B0000}"/>
    <cellStyle name="40% - Accent6 36 2_Working Capital Current" xfId="12553" xr:uid="{00000000-0005-0000-0000-0000632B0000}"/>
    <cellStyle name="40% - Accent6 36 3" xfId="8765" xr:uid="{00000000-0005-0000-0000-0000642B0000}"/>
    <cellStyle name="40% - Accent6 36 4" xfId="8766" xr:uid="{00000000-0005-0000-0000-0000652B0000}"/>
    <cellStyle name="40% - Accent6 36_Working Capital Current" xfId="12554" xr:uid="{00000000-0005-0000-0000-0000662B0000}"/>
    <cellStyle name="40% - Accent6 37" xfId="8767" xr:uid="{00000000-0005-0000-0000-0000672B0000}"/>
    <cellStyle name="40% - Accent6 37 2" xfId="8768" xr:uid="{00000000-0005-0000-0000-0000682B0000}"/>
    <cellStyle name="40% - Accent6 37 2 2" xfId="8769" xr:uid="{00000000-0005-0000-0000-0000692B0000}"/>
    <cellStyle name="40% - Accent6 37 2_Working Capital Current" xfId="12555" xr:uid="{00000000-0005-0000-0000-00006A2B0000}"/>
    <cellStyle name="40% - Accent6 37 3" xfId="8770" xr:uid="{00000000-0005-0000-0000-00006B2B0000}"/>
    <cellStyle name="40% - Accent6 37 4" xfId="8771" xr:uid="{00000000-0005-0000-0000-00006C2B0000}"/>
    <cellStyle name="40% - Accent6 37_Working Capital Current" xfId="12556" xr:uid="{00000000-0005-0000-0000-00006D2B0000}"/>
    <cellStyle name="40% - Accent6 38" xfId="8772" xr:uid="{00000000-0005-0000-0000-00006E2B0000}"/>
    <cellStyle name="40% - Accent6 38 2" xfId="8773" xr:uid="{00000000-0005-0000-0000-00006F2B0000}"/>
    <cellStyle name="40% - Accent6 38 2 2" xfId="8774" xr:uid="{00000000-0005-0000-0000-0000702B0000}"/>
    <cellStyle name="40% - Accent6 38 2_Working Capital Current" xfId="12557" xr:uid="{00000000-0005-0000-0000-0000712B0000}"/>
    <cellStyle name="40% - Accent6 38 3" xfId="8775" xr:uid="{00000000-0005-0000-0000-0000722B0000}"/>
    <cellStyle name="40% - Accent6 38 4" xfId="8776" xr:uid="{00000000-0005-0000-0000-0000732B0000}"/>
    <cellStyle name="40% - Accent6 38_Working Capital Current" xfId="12558" xr:uid="{00000000-0005-0000-0000-0000742B0000}"/>
    <cellStyle name="40% - Accent6 39" xfId="8777" xr:uid="{00000000-0005-0000-0000-0000752B0000}"/>
    <cellStyle name="40% - Accent6 39 2" xfId="8778" xr:uid="{00000000-0005-0000-0000-0000762B0000}"/>
    <cellStyle name="40% - Accent6 39 2 2" xfId="8779" xr:uid="{00000000-0005-0000-0000-0000772B0000}"/>
    <cellStyle name="40% - Accent6 39 2_Working Capital Current" xfId="12559" xr:uid="{00000000-0005-0000-0000-0000782B0000}"/>
    <cellStyle name="40% - Accent6 39 3" xfId="8780" xr:uid="{00000000-0005-0000-0000-0000792B0000}"/>
    <cellStyle name="40% - Accent6 39 4" xfId="8781" xr:uid="{00000000-0005-0000-0000-00007A2B0000}"/>
    <cellStyle name="40% - Accent6 39_Working Capital Current" xfId="12560" xr:uid="{00000000-0005-0000-0000-00007B2B0000}"/>
    <cellStyle name="40% - Accent6 4" xfId="8782" xr:uid="{00000000-0005-0000-0000-00007C2B0000}"/>
    <cellStyle name="40% - Accent6 4 2" xfId="8783" xr:uid="{00000000-0005-0000-0000-00007D2B0000}"/>
    <cellStyle name="40% - Accent6 4 2 2" xfId="8784" xr:uid="{00000000-0005-0000-0000-00007E2B0000}"/>
    <cellStyle name="40% - Accent6 4 2 2 2" xfId="8785" xr:uid="{00000000-0005-0000-0000-00007F2B0000}"/>
    <cellStyle name="40% - Accent6 4 2 2_Working Capital Current" xfId="12561" xr:uid="{00000000-0005-0000-0000-0000802B0000}"/>
    <cellStyle name="40% - Accent6 4 2 3" xfId="8786" xr:uid="{00000000-0005-0000-0000-0000812B0000}"/>
    <cellStyle name="40% - Accent6 4 2 4" xfId="8787" xr:uid="{00000000-0005-0000-0000-0000822B0000}"/>
    <cellStyle name="40% - Accent6 4 2_Working Capital Current" xfId="12562" xr:uid="{00000000-0005-0000-0000-0000832B0000}"/>
    <cellStyle name="40% - Accent6 4 3" xfId="8788" xr:uid="{00000000-0005-0000-0000-0000842B0000}"/>
    <cellStyle name="40% - Accent6 4 3 2" xfId="8789" xr:uid="{00000000-0005-0000-0000-0000852B0000}"/>
    <cellStyle name="40% - Accent6 4 3_Working Capital Current" xfId="12563" xr:uid="{00000000-0005-0000-0000-0000862B0000}"/>
    <cellStyle name="40% - Accent6 4 4" xfId="8790" xr:uid="{00000000-0005-0000-0000-0000872B0000}"/>
    <cellStyle name="40% - Accent6 4 5" xfId="8791" xr:uid="{00000000-0005-0000-0000-0000882B0000}"/>
    <cellStyle name="40% - Accent6 4_Not_for_upload_before_M4_correc" xfId="12564" xr:uid="{00000000-0005-0000-0000-0000892B0000}"/>
    <cellStyle name="40% - Accent6 40" xfId="8792" xr:uid="{00000000-0005-0000-0000-00008A2B0000}"/>
    <cellStyle name="40% - Accent6 40 2" xfId="8793" xr:uid="{00000000-0005-0000-0000-00008B2B0000}"/>
    <cellStyle name="40% - Accent6 40 2 2" xfId="8794" xr:uid="{00000000-0005-0000-0000-00008C2B0000}"/>
    <cellStyle name="40% - Accent6 40 2_Working Capital Current" xfId="12565" xr:uid="{00000000-0005-0000-0000-00008D2B0000}"/>
    <cellStyle name="40% - Accent6 40 3" xfId="8795" xr:uid="{00000000-0005-0000-0000-00008E2B0000}"/>
    <cellStyle name="40% - Accent6 40 4" xfId="8796" xr:uid="{00000000-0005-0000-0000-00008F2B0000}"/>
    <cellStyle name="40% - Accent6 40_Working Capital Current" xfId="12566" xr:uid="{00000000-0005-0000-0000-0000902B0000}"/>
    <cellStyle name="40% - Accent6 41" xfId="8797" xr:uid="{00000000-0005-0000-0000-0000912B0000}"/>
    <cellStyle name="40% - Accent6 41 2" xfId="8798" xr:uid="{00000000-0005-0000-0000-0000922B0000}"/>
    <cellStyle name="40% - Accent6 41 2 2" xfId="8799" xr:uid="{00000000-0005-0000-0000-0000932B0000}"/>
    <cellStyle name="40% - Accent6 41 2_Working Capital Current" xfId="12567" xr:uid="{00000000-0005-0000-0000-0000942B0000}"/>
    <cellStyle name="40% - Accent6 41 3" xfId="8800" xr:uid="{00000000-0005-0000-0000-0000952B0000}"/>
    <cellStyle name="40% - Accent6 41 4" xfId="8801" xr:uid="{00000000-0005-0000-0000-0000962B0000}"/>
    <cellStyle name="40% - Accent6 41_Working Capital Current" xfId="12568" xr:uid="{00000000-0005-0000-0000-0000972B0000}"/>
    <cellStyle name="40% - Accent6 42" xfId="8802" xr:uid="{00000000-0005-0000-0000-0000982B0000}"/>
    <cellStyle name="40% - Accent6 42 2" xfId="8803" xr:uid="{00000000-0005-0000-0000-0000992B0000}"/>
    <cellStyle name="40% - Accent6 42 2 2" xfId="8804" xr:uid="{00000000-0005-0000-0000-00009A2B0000}"/>
    <cellStyle name="40% - Accent6 42 2_Working Capital Current" xfId="12569" xr:uid="{00000000-0005-0000-0000-00009B2B0000}"/>
    <cellStyle name="40% - Accent6 42 3" xfId="8805" xr:uid="{00000000-0005-0000-0000-00009C2B0000}"/>
    <cellStyle name="40% - Accent6 42 4" xfId="8806" xr:uid="{00000000-0005-0000-0000-00009D2B0000}"/>
    <cellStyle name="40% - Accent6 42_Working Capital Current" xfId="12570" xr:uid="{00000000-0005-0000-0000-00009E2B0000}"/>
    <cellStyle name="40% - Accent6 43" xfId="8807" xr:uid="{00000000-0005-0000-0000-00009F2B0000}"/>
    <cellStyle name="40% - Accent6 43 2" xfId="8808" xr:uid="{00000000-0005-0000-0000-0000A02B0000}"/>
    <cellStyle name="40% - Accent6 43 2 2" xfId="8809" xr:uid="{00000000-0005-0000-0000-0000A12B0000}"/>
    <cellStyle name="40% - Accent6 43 2_Working Capital Current" xfId="12571" xr:uid="{00000000-0005-0000-0000-0000A22B0000}"/>
    <cellStyle name="40% - Accent6 43 3" xfId="8810" xr:uid="{00000000-0005-0000-0000-0000A32B0000}"/>
    <cellStyle name="40% - Accent6 43 4" xfId="8811" xr:uid="{00000000-0005-0000-0000-0000A42B0000}"/>
    <cellStyle name="40% - Accent6 43_Working Capital Current" xfId="12572" xr:uid="{00000000-0005-0000-0000-0000A52B0000}"/>
    <cellStyle name="40% - Accent6 44" xfId="8812" xr:uid="{00000000-0005-0000-0000-0000A62B0000}"/>
    <cellStyle name="40% - Accent6 44 2" xfId="8813" xr:uid="{00000000-0005-0000-0000-0000A72B0000}"/>
    <cellStyle name="40% - Accent6 44 2 2" xfId="8814" xr:uid="{00000000-0005-0000-0000-0000A82B0000}"/>
    <cellStyle name="40% - Accent6 44 2_Working Capital Current" xfId="12573" xr:uid="{00000000-0005-0000-0000-0000A92B0000}"/>
    <cellStyle name="40% - Accent6 44 3" xfId="8815" xr:uid="{00000000-0005-0000-0000-0000AA2B0000}"/>
    <cellStyle name="40% - Accent6 44 4" xfId="8816" xr:uid="{00000000-0005-0000-0000-0000AB2B0000}"/>
    <cellStyle name="40% - Accent6 44_Working Capital Current" xfId="12574" xr:uid="{00000000-0005-0000-0000-0000AC2B0000}"/>
    <cellStyle name="40% - Accent6 45" xfId="8817" xr:uid="{00000000-0005-0000-0000-0000AD2B0000}"/>
    <cellStyle name="40% - Accent6 45 2" xfId="8818" xr:uid="{00000000-0005-0000-0000-0000AE2B0000}"/>
    <cellStyle name="40% - Accent6 45 2 2" xfId="8819" xr:uid="{00000000-0005-0000-0000-0000AF2B0000}"/>
    <cellStyle name="40% - Accent6 45 2_Working Capital Current" xfId="12575" xr:uid="{00000000-0005-0000-0000-0000B02B0000}"/>
    <cellStyle name="40% - Accent6 45 3" xfId="8820" xr:uid="{00000000-0005-0000-0000-0000B12B0000}"/>
    <cellStyle name="40% - Accent6 45 4" xfId="8821" xr:uid="{00000000-0005-0000-0000-0000B22B0000}"/>
    <cellStyle name="40% - Accent6 45_Working Capital Current" xfId="12576" xr:uid="{00000000-0005-0000-0000-0000B32B0000}"/>
    <cellStyle name="40% - Accent6 46" xfId="8822" xr:uid="{00000000-0005-0000-0000-0000B42B0000}"/>
    <cellStyle name="40% - Accent6 46 2" xfId="8823" xr:uid="{00000000-0005-0000-0000-0000B52B0000}"/>
    <cellStyle name="40% - Accent6 46 2 2" xfId="8824" xr:uid="{00000000-0005-0000-0000-0000B62B0000}"/>
    <cellStyle name="40% - Accent6 46 2_Working Capital Current" xfId="12577" xr:uid="{00000000-0005-0000-0000-0000B72B0000}"/>
    <cellStyle name="40% - Accent6 46 3" xfId="8825" xr:uid="{00000000-0005-0000-0000-0000B82B0000}"/>
    <cellStyle name="40% - Accent6 46 4" xfId="8826" xr:uid="{00000000-0005-0000-0000-0000B92B0000}"/>
    <cellStyle name="40% - Accent6 46_Working Capital Current" xfId="12578" xr:uid="{00000000-0005-0000-0000-0000BA2B0000}"/>
    <cellStyle name="40% - Accent6 47" xfId="8827" xr:uid="{00000000-0005-0000-0000-0000BB2B0000}"/>
    <cellStyle name="40% - Accent6 47 2" xfId="8828" xr:uid="{00000000-0005-0000-0000-0000BC2B0000}"/>
    <cellStyle name="40% - Accent6 47 2 2" xfId="8829" xr:uid="{00000000-0005-0000-0000-0000BD2B0000}"/>
    <cellStyle name="40% - Accent6 47 2_Working Capital Current" xfId="12579" xr:uid="{00000000-0005-0000-0000-0000BE2B0000}"/>
    <cellStyle name="40% - Accent6 47 3" xfId="8830" xr:uid="{00000000-0005-0000-0000-0000BF2B0000}"/>
    <cellStyle name="40% - Accent6 47 4" xfId="8831" xr:uid="{00000000-0005-0000-0000-0000C02B0000}"/>
    <cellStyle name="40% - Accent6 47_Working Capital Current" xfId="12580" xr:uid="{00000000-0005-0000-0000-0000C12B0000}"/>
    <cellStyle name="40% - Accent6 48" xfId="8832" xr:uid="{00000000-0005-0000-0000-0000C22B0000}"/>
    <cellStyle name="40% - Accent6 48 2" xfId="8833" xr:uid="{00000000-0005-0000-0000-0000C32B0000}"/>
    <cellStyle name="40% - Accent6 48 2 2" xfId="8834" xr:uid="{00000000-0005-0000-0000-0000C42B0000}"/>
    <cellStyle name="40% - Accent6 48 2_Working Capital Current" xfId="12581" xr:uid="{00000000-0005-0000-0000-0000C52B0000}"/>
    <cellStyle name="40% - Accent6 48 3" xfId="8835" xr:uid="{00000000-0005-0000-0000-0000C62B0000}"/>
    <cellStyle name="40% - Accent6 48 4" xfId="8836" xr:uid="{00000000-0005-0000-0000-0000C72B0000}"/>
    <cellStyle name="40% - Accent6 48_Working Capital Current" xfId="12582" xr:uid="{00000000-0005-0000-0000-0000C82B0000}"/>
    <cellStyle name="40% - Accent6 49" xfId="8837" xr:uid="{00000000-0005-0000-0000-0000C92B0000}"/>
    <cellStyle name="40% - Accent6 49 2" xfId="8838" xr:uid="{00000000-0005-0000-0000-0000CA2B0000}"/>
    <cellStyle name="40% - Accent6 49 2 2" xfId="8839" xr:uid="{00000000-0005-0000-0000-0000CB2B0000}"/>
    <cellStyle name="40% - Accent6 49 2_Working Capital Current" xfId="12583" xr:uid="{00000000-0005-0000-0000-0000CC2B0000}"/>
    <cellStyle name="40% - Accent6 49 3" xfId="8840" xr:uid="{00000000-0005-0000-0000-0000CD2B0000}"/>
    <cellStyle name="40% - Accent6 49 4" xfId="8841" xr:uid="{00000000-0005-0000-0000-0000CE2B0000}"/>
    <cellStyle name="40% - Accent6 49_Working Capital Current" xfId="12584" xr:uid="{00000000-0005-0000-0000-0000CF2B0000}"/>
    <cellStyle name="40% - Accent6 5" xfId="8842" xr:uid="{00000000-0005-0000-0000-0000D02B0000}"/>
    <cellStyle name="40% - Accent6 5 2" xfId="8843" xr:uid="{00000000-0005-0000-0000-0000D12B0000}"/>
    <cellStyle name="40% - Accent6 5 2 2" xfId="8844" xr:uid="{00000000-0005-0000-0000-0000D22B0000}"/>
    <cellStyle name="40% - Accent6 5 2 2 2" xfId="8845" xr:uid="{00000000-0005-0000-0000-0000D32B0000}"/>
    <cellStyle name="40% - Accent6 5 2 2_Working Capital Current" xfId="12585" xr:uid="{00000000-0005-0000-0000-0000D42B0000}"/>
    <cellStyle name="40% - Accent6 5 2 3" xfId="8846" xr:uid="{00000000-0005-0000-0000-0000D52B0000}"/>
    <cellStyle name="40% - Accent6 5 2 4" xfId="8847" xr:uid="{00000000-0005-0000-0000-0000D62B0000}"/>
    <cellStyle name="40% - Accent6 5 2_Working Capital Current" xfId="12586" xr:uid="{00000000-0005-0000-0000-0000D72B0000}"/>
    <cellStyle name="40% - Accent6 5 3" xfId="8848" xr:uid="{00000000-0005-0000-0000-0000D82B0000}"/>
    <cellStyle name="40% - Accent6 5 3 2" xfId="8849" xr:uid="{00000000-0005-0000-0000-0000D92B0000}"/>
    <cellStyle name="40% - Accent6 5 3_Working Capital Current" xfId="12587" xr:uid="{00000000-0005-0000-0000-0000DA2B0000}"/>
    <cellStyle name="40% - Accent6 5 4" xfId="8850" xr:uid="{00000000-0005-0000-0000-0000DB2B0000}"/>
    <cellStyle name="40% - Accent6 5 5" xfId="8851" xr:uid="{00000000-0005-0000-0000-0000DC2B0000}"/>
    <cellStyle name="40% - Accent6 5_Not_for_upload_before_M4_correc" xfId="12588" xr:uid="{00000000-0005-0000-0000-0000DD2B0000}"/>
    <cellStyle name="40% - Accent6 50" xfId="8852" xr:uid="{00000000-0005-0000-0000-0000DE2B0000}"/>
    <cellStyle name="40% - Accent6 50 2" xfId="8853" xr:uid="{00000000-0005-0000-0000-0000DF2B0000}"/>
    <cellStyle name="40% - Accent6 50 2 2" xfId="8854" xr:uid="{00000000-0005-0000-0000-0000E02B0000}"/>
    <cellStyle name="40% - Accent6 50 2_Working Capital Current" xfId="12589" xr:uid="{00000000-0005-0000-0000-0000E12B0000}"/>
    <cellStyle name="40% - Accent6 50 3" xfId="8855" xr:uid="{00000000-0005-0000-0000-0000E22B0000}"/>
    <cellStyle name="40% - Accent6 50 4" xfId="8856" xr:uid="{00000000-0005-0000-0000-0000E32B0000}"/>
    <cellStyle name="40% - Accent6 50_Working Capital Current" xfId="12590" xr:uid="{00000000-0005-0000-0000-0000E42B0000}"/>
    <cellStyle name="40% - Accent6 51" xfId="8857" xr:uid="{00000000-0005-0000-0000-0000E52B0000}"/>
    <cellStyle name="40% - Accent6 51 2" xfId="8858" xr:uid="{00000000-0005-0000-0000-0000E62B0000}"/>
    <cellStyle name="40% - Accent6 51 2 2" xfId="8859" xr:uid="{00000000-0005-0000-0000-0000E72B0000}"/>
    <cellStyle name="40% - Accent6 51 2_Working Capital Current" xfId="12591" xr:uid="{00000000-0005-0000-0000-0000E82B0000}"/>
    <cellStyle name="40% - Accent6 51 3" xfId="8860" xr:uid="{00000000-0005-0000-0000-0000E92B0000}"/>
    <cellStyle name="40% - Accent6 51 4" xfId="8861" xr:uid="{00000000-0005-0000-0000-0000EA2B0000}"/>
    <cellStyle name="40% - Accent6 51_Working Capital Current" xfId="12592" xr:uid="{00000000-0005-0000-0000-0000EB2B0000}"/>
    <cellStyle name="40% - Accent6 52" xfId="8862" xr:uid="{00000000-0005-0000-0000-0000EC2B0000}"/>
    <cellStyle name="40% - Accent6 52 2" xfId="8863" xr:uid="{00000000-0005-0000-0000-0000ED2B0000}"/>
    <cellStyle name="40% - Accent6 52 2 2" xfId="8864" xr:uid="{00000000-0005-0000-0000-0000EE2B0000}"/>
    <cellStyle name="40% - Accent6 52 2_Working Capital Current" xfId="12593" xr:uid="{00000000-0005-0000-0000-0000EF2B0000}"/>
    <cellStyle name="40% - Accent6 52 3" xfId="8865" xr:uid="{00000000-0005-0000-0000-0000F02B0000}"/>
    <cellStyle name="40% - Accent6 52 4" xfId="8866" xr:uid="{00000000-0005-0000-0000-0000F12B0000}"/>
    <cellStyle name="40% - Accent6 52_Working Capital Current" xfId="12594" xr:uid="{00000000-0005-0000-0000-0000F22B0000}"/>
    <cellStyle name="40% - Accent6 53" xfId="8867" xr:uid="{00000000-0005-0000-0000-0000F32B0000}"/>
    <cellStyle name="40% - Accent6 53 2" xfId="8868" xr:uid="{00000000-0005-0000-0000-0000F42B0000}"/>
    <cellStyle name="40% - Accent6 53 2 2" xfId="8869" xr:uid="{00000000-0005-0000-0000-0000F52B0000}"/>
    <cellStyle name="40% - Accent6 53 2_Working Capital Current" xfId="12595" xr:uid="{00000000-0005-0000-0000-0000F62B0000}"/>
    <cellStyle name="40% - Accent6 53 3" xfId="8870" xr:uid="{00000000-0005-0000-0000-0000F72B0000}"/>
    <cellStyle name="40% - Accent6 53 4" xfId="8871" xr:uid="{00000000-0005-0000-0000-0000F82B0000}"/>
    <cellStyle name="40% - Accent6 53_Working Capital Current" xfId="12596" xr:uid="{00000000-0005-0000-0000-0000F92B0000}"/>
    <cellStyle name="40% - Accent6 54" xfId="8872" xr:uid="{00000000-0005-0000-0000-0000FA2B0000}"/>
    <cellStyle name="40% - Accent6 54 2" xfId="8873" xr:uid="{00000000-0005-0000-0000-0000FB2B0000}"/>
    <cellStyle name="40% - Accent6 54 2 2" xfId="8874" xr:uid="{00000000-0005-0000-0000-0000FC2B0000}"/>
    <cellStyle name="40% - Accent6 54 2_Working Capital Current" xfId="12597" xr:uid="{00000000-0005-0000-0000-0000FD2B0000}"/>
    <cellStyle name="40% - Accent6 54 3" xfId="8875" xr:uid="{00000000-0005-0000-0000-0000FE2B0000}"/>
    <cellStyle name="40% - Accent6 54 4" xfId="8876" xr:uid="{00000000-0005-0000-0000-0000FF2B0000}"/>
    <cellStyle name="40% - Accent6 54_Working Capital Current" xfId="12598" xr:uid="{00000000-0005-0000-0000-0000002C0000}"/>
    <cellStyle name="40% - Accent6 55" xfId="8877" xr:uid="{00000000-0005-0000-0000-0000012C0000}"/>
    <cellStyle name="40% - Accent6 55 2" xfId="8878" xr:uid="{00000000-0005-0000-0000-0000022C0000}"/>
    <cellStyle name="40% - Accent6 55 2 2" xfId="8879" xr:uid="{00000000-0005-0000-0000-0000032C0000}"/>
    <cellStyle name="40% - Accent6 55 2_Working Capital Current" xfId="12599" xr:uid="{00000000-0005-0000-0000-0000042C0000}"/>
    <cellStyle name="40% - Accent6 55 3" xfId="8880" xr:uid="{00000000-0005-0000-0000-0000052C0000}"/>
    <cellStyle name="40% - Accent6 55 4" xfId="8881" xr:uid="{00000000-0005-0000-0000-0000062C0000}"/>
    <cellStyle name="40% - Accent6 55_Working Capital Current" xfId="12600" xr:uid="{00000000-0005-0000-0000-0000072C0000}"/>
    <cellStyle name="40% - Accent6 56" xfId="8882" xr:uid="{00000000-0005-0000-0000-0000082C0000}"/>
    <cellStyle name="40% - Accent6 56 2" xfId="8883" xr:uid="{00000000-0005-0000-0000-0000092C0000}"/>
    <cellStyle name="40% - Accent6 56 2 2" xfId="8884" xr:uid="{00000000-0005-0000-0000-00000A2C0000}"/>
    <cellStyle name="40% - Accent6 56 2_Working Capital Current" xfId="12601" xr:uid="{00000000-0005-0000-0000-00000B2C0000}"/>
    <cellStyle name="40% - Accent6 56 3" xfId="8885" xr:uid="{00000000-0005-0000-0000-00000C2C0000}"/>
    <cellStyle name="40% - Accent6 56 4" xfId="8886" xr:uid="{00000000-0005-0000-0000-00000D2C0000}"/>
    <cellStyle name="40% - Accent6 56_Working Capital Current" xfId="12602" xr:uid="{00000000-0005-0000-0000-00000E2C0000}"/>
    <cellStyle name="40% - Accent6 57" xfId="8887" xr:uid="{00000000-0005-0000-0000-00000F2C0000}"/>
    <cellStyle name="40% - Accent6 57 2" xfId="8888" xr:uid="{00000000-0005-0000-0000-0000102C0000}"/>
    <cellStyle name="40% - Accent6 57 2 2" xfId="8889" xr:uid="{00000000-0005-0000-0000-0000112C0000}"/>
    <cellStyle name="40% - Accent6 57 2_Working Capital Current" xfId="12603" xr:uid="{00000000-0005-0000-0000-0000122C0000}"/>
    <cellStyle name="40% - Accent6 57 3" xfId="8890" xr:uid="{00000000-0005-0000-0000-0000132C0000}"/>
    <cellStyle name="40% - Accent6 57 4" xfId="8891" xr:uid="{00000000-0005-0000-0000-0000142C0000}"/>
    <cellStyle name="40% - Accent6 57_Working Capital Current" xfId="12604" xr:uid="{00000000-0005-0000-0000-0000152C0000}"/>
    <cellStyle name="40% - Accent6 58" xfId="8892" xr:uid="{00000000-0005-0000-0000-0000162C0000}"/>
    <cellStyle name="40% - Accent6 58 2" xfId="8893" xr:uid="{00000000-0005-0000-0000-0000172C0000}"/>
    <cellStyle name="40% - Accent6 58 2 2" xfId="8894" xr:uid="{00000000-0005-0000-0000-0000182C0000}"/>
    <cellStyle name="40% - Accent6 58 2_Working Capital Current" xfId="12605" xr:uid="{00000000-0005-0000-0000-0000192C0000}"/>
    <cellStyle name="40% - Accent6 58 3" xfId="8895" xr:uid="{00000000-0005-0000-0000-00001A2C0000}"/>
    <cellStyle name="40% - Accent6 58 4" xfId="8896" xr:uid="{00000000-0005-0000-0000-00001B2C0000}"/>
    <cellStyle name="40% - Accent6 58_Working Capital Current" xfId="12606" xr:uid="{00000000-0005-0000-0000-00001C2C0000}"/>
    <cellStyle name="40% - Accent6 59" xfId="8897" xr:uid="{00000000-0005-0000-0000-00001D2C0000}"/>
    <cellStyle name="40% - Accent6 59 2" xfId="8898" xr:uid="{00000000-0005-0000-0000-00001E2C0000}"/>
    <cellStyle name="40% - Accent6 59 2 2" xfId="8899" xr:uid="{00000000-0005-0000-0000-00001F2C0000}"/>
    <cellStyle name="40% - Accent6 59 2_Working Capital Current" xfId="12607" xr:uid="{00000000-0005-0000-0000-0000202C0000}"/>
    <cellStyle name="40% - Accent6 59 3" xfId="8900" xr:uid="{00000000-0005-0000-0000-0000212C0000}"/>
    <cellStyle name="40% - Accent6 59 4" xfId="8901" xr:uid="{00000000-0005-0000-0000-0000222C0000}"/>
    <cellStyle name="40% - Accent6 59_Working Capital Current" xfId="12608" xr:uid="{00000000-0005-0000-0000-0000232C0000}"/>
    <cellStyle name="40% - Accent6 6" xfId="8902" xr:uid="{00000000-0005-0000-0000-0000242C0000}"/>
    <cellStyle name="40% - Accent6 6 2" xfId="8903" xr:uid="{00000000-0005-0000-0000-0000252C0000}"/>
    <cellStyle name="40% - Accent6 6 2 2" xfId="8904" xr:uid="{00000000-0005-0000-0000-0000262C0000}"/>
    <cellStyle name="40% - Accent6 6 2 2 2" xfId="8905" xr:uid="{00000000-0005-0000-0000-0000272C0000}"/>
    <cellStyle name="40% - Accent6 6 2 2_Working Capital Current" xfId="12609" xr:uid="{00000000-0005-0000-0000-0000282C0000}"/>
    <cellStyle name="40% - Accent6 6 2 3" xfId="8906" xr:uid="{00000000-0005-0000-0000-0000292C0000}"/>
    <cellStyle name="40% - Accent6 6 2 4" xfId="8907" xr:uid="{00000000-0005-0000-0000-00002A2C0000}"/>
    <cellStyle name="40% - Accent6 6 2_Working Capital Current" xfId="12610" xr:uid="{00000000-0005-0000-0000-00002B2C0000}"/>
    <cellStyle name="40% - Accent6 6 3" xfId="8908" xr:uid="{00000000-0005-0000-0000-00002C2C0000}"/>
    <cellStyle name="40% - Accent6 6 3 2" xfId="8909" xr:uid="{00000000-0005-0000-0000-00002D2C0000}"/>
    <cellStyle name="40% - Accent6 6 3_Working Capital Current" xfId="12611" xr:uid="{00000000-0005-0000-0000-00002E2C0000}"/>
    <cellStyle name="40% - Accent6 6 4" xfId="8910" xr:uid="{00000000-0005-0000-0000-00002F2C0000}"/>
    <cellStyle name="40% - Accent6 6 5" xfId="8911" xr:uid="{00000000-0005-0000-0000-0000302C0000}"/>
    <cellStyle name="40% - Accent6 6_Not_for_upload_before_M4_correc" xfId="12612" xr:uid="{00000000-0005-0000-0000-0000312C0000}"/>
    <cellStyle name="40% - Accent6 60" xfId="8912" xr:uid="{00000000-0005-0000-0000-0000322C0000}"/>
    <cellStyle name="40% - Accent6 60 2" xfId="8913" xr:uid="{00000000-0005-0000-0000-0000332C0000}"/>
    <cellStyle name="40% - Accent6 60 2 2" xfId="8914" xr:uid="{00000000-0005-0000-0000-0000342C0000}"/>
    <cellStyle name="40% - Accent6 60 2_Working Capital Current" xfId="12613" xr:uid="{00000000-0005-0000-0000-0000352C0000}"/>
    <cellStyle name="40% - Accent6 60 3" xfId="8915" xr:uid="{00000000-0005-0000-0000-0000362C0000}"/>
    <cellStyle name="40% - Accent6 60 4" xfId="8916" xr:uid="{00000000-0005-0000-0000-0000372C0000}"/>
    <cellStyle name="40% - Accent6 60_Working Capital Current" xfId="12614" xr:uid="{00000000-0005-0000-0000-0000382C0000}"/>
    <cellStyle name="40% - Accent6 61" xfId="8917" xr:uid="{00000000-0005-0000-0000-0000392C0000}"/>
    <cellStyle name="40% - Accent6 61 2" xfId="8918" xr:uid="{00000000-0005-0000-0000-00003A2C0000}"/>
    <cellStyle name="40% - Accent6 61 2 2" xfId="8919" xr:uid="{00000000-0005-0000-0000-00003B2C0000}"/>
    <cellStyle name="40% - Accent6 61 2_Working Capital Current" xfId="12615" xr:uid="{00000000-0005-0000-0000-00003C2C0000}"/>
    <cellStyle name="40% - Accent6 61 3" xfId="8920" xr:uid="{00000000-0005-0000-0000-00003D2C0000}"/>
    <cellStyle name="40% - Accent6 61 4" xfId="8921" xr:uid="{00000000-0005-0000-0000-00003E2C0000}"/>
    <cellStyle name="40% - Accent6 61_Working Capital Current" xfId="12616" xr:uid="{00000000-0005-0000-0000-00003F2C0000}"/>
    <cellStyle name="40% - Accent6 62" xfId="8922" xr:uid="{00000000-0005-0000-0000-0000402C0000}"/>
    <cellStyle name="40% - Accent6 62 2" xfId="8923" xr:uid="{00000000-0005-0000-0000-0000412C0000}"/>
    <cellStyle name="40% - Accent6 62 2 2" xfId="8924" xr:uid="{00000000-0005-0000-0000-0000422C0000}"/>
    <cellStyle name="40% - Accent6 62 2_Working Capital Current" xfId="12617" xr:uid="{00000000-0005-0000-0000-0000432C0000}"/>
    <cellStyle name="40% - Accent6 62 3" xfId="8925" xr:uid="{00000000-0005-0000-0000-0000442C0000}"/>
    <cellStyle name="40% - Accent6 62 4" xfId="8926" xr:uid="{00000000-0005-0000-0000-0000452C0000}"/>
    <cellStyle name="40% - Accent6 62_Working Capital Current" xfId="12618" xr:uid="{00000000-0005-0000-0000-0000462C0000}"/>
    <cellStyle name="40% - Accent6 63" xfId="8927" xr:uid="{00000000-0005-0000-0000-0000472C0000}"/>
    <cellStyle name="40% - Accent6 63 2" xfId="8928" xr:uid="{00000000-0005-0000-0000-0000482C0000}"/>
    <cellStyle name="40% - Accent6 63 2 2" xfId="8929" xr:uid="{00000000-0005-0000-0000-0000492C0000}"/>
    <cellStyle name="40% - Accent6 63 2_Working Capital Current" xfId="12619" xr:uid="{00000000-0005-0000-0000-00004A2C0000}"/>
    <cellStyle name="40% - Accent6 63 3" xfId="8930" xr:uid="{00000000-0005-0000-0000-00004B2C0000}"/>
    <cellStyle name="40% - Accent6 63 4" xfId="8931" xr:uid="{00000000-0005-0000-0000-00004C2C0000}"/>
    <cellStyle name="40% - Accent6 63_Working Capital Current" xfId="12620" xr:uid="{00000000-0005-0000-0000-00004D2C0000}"/>
    <cellStyle name="40% - Accent6 64" xfId="8932" xr:uid="{00000000-0005-0000-0000-00004E2C0000}"/>
    <cellStyle name="40% - Accent6 64 2" xfId="8933" xr:uid="{00000000-0005-0000-0000-00004F2C0000}"/>
    <cellStyle name="40% - Accent6 64 2 2" xfId="8934" xr:uid="{00000000-0005-0000-0000-0000502C0000}"/>
    <cellStyle name="40% - Accent6 64 2_Working Capital Current" xfId="12621" xr:uid="{00000000-0005-0000-0000-0000512C0000}"/>
    <cellStyle name="40% - Accent6 64 3" xfId="8935" xr:uid="{00000000-0005-0000-0000-0000522C0000}"/>
    <cellStyle name="40% - Accent6 64 4" xfId="8936" xr:uid="{00000000-0005-0000-0000-0000532C0000}"/>
    <cellStyle name="40% - Accent6 64_Working Capital Current" xfId="12622" xr:uid="{00000000-0005-0000-0000-0000542C0000}"/>
    <cellStyle name="40% - Accent6 65" xfId="8937" xr:uid="{00000000-0005-0000-0000-0000552C0000}"/>
    <cellStyle name="40% - Accent6 65 2" xfId="8938" xr:uid="{00000000-0005-0000-0000-0000562C0000}"/>
    <cellStyle name="40% - Accent6 65 2 2" xfId="8939" xr:uid="{00000000-0005-0000-0000-0000572C0000}"/>
    <cellStyle name="40% - Accent6 65 2_Working Capital Current" xfId="12623" xr:uid="{00000000-0005-0000-0000-0000582C0000}"/>
    <cellStyle name="40% - Accent6 65 3" xfId="8940" xr:uid="{00000000-0005-0000-0000-0000592C0000}"/>
    <cellStyle name="40% - Accent6 65 4" xfId="8941" xr:uid="{00000000-0005-0000-0000-00005A2C0000}"/>
    <cellStyle name="40% - Accent6 65_Working Capital Current" xfId="12624" xr:uid="{00000000-0005-0000-0000-00005B2C0000}"/>
    <cellStyle name="40% - Accent6 66" xfId="8942" xr:uid="{00000000-0005-0000-0000-00005C2C0000}"/>
    <cellStyle name="40% - Accent6 66 2" xfId="8943" xr:uid="{00000000-0005-0000-0000-00005D2C0000}"/>
    <cellStyle name="40% - Accent6 66 2 2" xfId="8944" xr:uid="{00000000-0005-0000-0000-00005E2C0000}"/>
    <cellStyle name="40% - Accent6 66 2_Working Capital Current" xfId="12625" xr:uid="{00000000-0005-0000-0000-00005F2C0000}"/>
    <cellStyle name="40% - Accent6 66 3" xfId="8945" xr:uid="{00000000-0005-0000-0000-0000602C0000}"/>
    <cellStyle name="40% - Accent6 66 4" xfId="8946" xr:uid="{00000000-0005-0000-0000-0000612C0000}"/>
    <cellStyle name="40% - Accent6 66_Working Capital Current" xfId="12626" xr:uid="{00000000-0005-0000-0000-0000622C0000}"/>
    <cellStyle name="40% - Accent6 67" xfId="8947" xr:uid="{00000000-0005-0000-0000-0000632C0000}"/>
    <cellStyle name="40% - Accent6 67 2" xfId="8948" xr:uid="{00000000-0005-0000-0000-0000642C0000}"/>
    <cellStyle name="40% - Accent6 67 2 2" xfId="8949" xr:uid="{00000000-0005-0000-0000-0000652C0000}"/>
    <cellStyle name="40% - Accent6 67 2_Working Capital Current" xfId="12627" xr:uid="{00000000-0005-0000-0000-0000662C0000}"/>
    <cellStyle name="40% - Accent6 67 3" xfId="8950" xr:uid="{00000000-0005-0000-0000-0000672C0000}"/>
    <cellStyle name="40% - Accent6 67 4" xfId="8951" xr:uid="{00000000-0005-0000-0000-0000682C0000}"/>
    <cellStyle name="40% - Accent6 67_Working Capital Current" xfId="12628" xr:uid="{00000000-0005-0000-0000-0000692C0000}"/>
    <cellStyle name="40% - Accent6 68" xfId="8952" xr:uid="{00000000-0005-0000-0000-00006A2C0000}"/>
    <cellStyle name="40% - Accent6 68 2" xfId="8953" xr:uid="{00000000-0005-0000-0000-00006B2C0000}"/>
    <cellStyle name="40% - Accent6 68 2 2" xfId="8954" xr:uid="{00000000-0005-0000-0000-00006C2C0000}"/>
    <cellStyle name="40% - Accent6 68 2_Working Capital Current" xfId="12629" xr:uid="{00000000-0005-0000-0000-00006D2C0000}"/>
    <cellStyle name="40% - Accent6 68 3" xfId="8955" xr:uid="{00000000-0005-0000-0000-00006E2C0000}"/>
    <cellStyle name="40% - Accent6 68 4" xfId="8956" xr:uid="{00000000-0005-0000-0000-00006F2C0000}"/>
    <cellStyle name="40% - Accent6 68_Working Capital Current" xfId="12630" xr:uid="{00000000-0005-0000-0000-0000702C0000}"/>
    <cellStyle name="40% - Accent6 69" xfId="8957" xr:uid="{00000000-0005-0000-0000-0000712C0000}"/>
    <cellStyle name="40% - Accent6 69 2" xfId="8958" xr:uid="{00000000-0005-0000-0000-0000722C0000}"/>
    <cellStyle name="40% - Accent6 69 2 2" xfId="8959" xr:uid="{00000000-0005-0000-0000-0000732C0000}"/>
    <cellStyle name="40% - Accent6 69 2_Working Capital Current" xfId="12631" xr:uid="{00000000-0005-0000-0000-0000742C0000}"/>
    <cellStyle name="40% - Accent6 69 3" xfId="8960" xr:uid="{00000000-0005-0000-0000-0000752C0000}"/>
    <cellStyle name="40% - Accent6 69 4" xfId="8961" xr:uid="{00000000-0005-0000-0000-0000762C0000}"/>
    <cellStyle name="40% - Accent6 69_Working Capital Current" xfId="12632" xr:uid="{00000000-0005-0000-0000-0000772C0000}"/>
    <cellStyle name="40% - Accent6 7" xfId="8962" xr:uid="{00000000-0005-0000-0000-0000782C0000}"/>
    <cellStyle name="40% - Accent6 7 2" xfId="8963" xr:uid="{00000000-0005-0000-0000-0000792C0000}"/>
    <cellStyle name="40% - Accent6 7 2 2" xfId="8964" xr:uid="{00000000-0005-0000-0000-00007A2C0000}"/>
    <cellStyle name="40% - Accent6 7 2 2 2" xfId="8965" xr:uid="{00000000-0005-0000-0000-00007B2C0000}"/>
    <cellStyle name="40% - Accent6 7 2 2_Working Capital Current" xfId="12633" xr:uid="{00000000-0005-0000-0000-00007C2C0000}"/>
    <cellStyle name="40% - Accent6 7 2 3" xfId="8966" xr:uid="{00000000-0005-0000-0000-00007D2C0000}"/>
    <cellStyle name="40% - Accent6 7 2 4" xfId="8967" xr:uid="{00000000-0005-0000-0000-00007E2C0000}"/>
    <cellStyle name="40% - Accent6 7 2_Working Capital Current" xfId="12634" xr:uid="{00000000-0005-0000-0000-00007F2C0000}"/>
    <cellStyle name="40% - Accent6 7 3" xfId="8968" xr:uid="{00000000-0005-0000-0000-0000802C0000}"/>
    <cellStyle name="40% - Accent6 7 3 2" xfId="8969" xr:uid="{00000000-0005-0000-0000-0000812C0000}"/>
    <cellStyle name="40% - Accent6 7 3_Working Capital Current" xfId="12635" xr:uid="{00000000-0005-0000-0000-0000822C0000}"/>
    <cellStyle name="40% - Accent6 7 4" xfId="8970" xr:uid="{00000000-0005-0000-0000-0000832C0000}"/>
    <cellStyle name="40% - Accent6 7 5" xfId="8971" xr:uid="{00000000-0005-0000-0000-0000842C0000}"/>
    <cellStyle name="40% - Accent6 7_Not_for_upload_before_M4_correc" xfId="12636" xr:uid="{00000000-0005-0000-0000-0000852C0000}"/>
    <cellStyle name="40% - Accent6 70" xfId="8972" xr:uid="{00000000-0005-0000-0000-0000862C0000}"/>
    <cellStyle name="40% - Accent6 70 2" xfId="8973" xr:uid="{00000000-0005-0000-0000-0000872C0000}"/>
    <cellStyle name="40% - Accent6 70 2 2" xfId="8974" xr:uid="{00000000-0005-0000-0000-0000882C0000}"/>
    <cellStyle name="40% - Accent6 70 2_Working Capital Current" xfId="12637" xr:uid="{00000000-0005-0000-0000-0000892C0000}"/>
    <cellStyle name="40% - Accent6 70 3" xfId="8975" xr:uid="{00000000-0005-0000-0000-00008A2C0000}"/>
    <cellStyle name="40% - Accent6 70 4" xfId="8976" xr:uid="{00000000-0005-0000-0000-00008B2C0000}"/>
    <cellStyle name="40% - Accent6 70_Working Capital Current" xfId="12638" xr:uid="{00000000-0005-0000-0000-00008C2C0000}"/>
    <cellStyle name="40% - Accent6 71" xfId="8977" xr:uid="{00000000-0005-0000-0000-00008D2C0000}"/>
    <cellStyle name="40% - Accent6 71 2" xfId="8978" xr:uid="{00000000-0005-0000-0000-00008E2C0000}"/>
    <cellStyle name="40% - Accent6 71 2 2" xfId="8979" xr:uid="{00000000-0005-0000-0000-00008F2C0000}"/>
    <cellStyle name="40% - Accent6 71 2_Working Capital Current" xfId="12639" xr:uid="{00000000-0005-0000-0000-0000902C0000}"/>
    <cellStyle name="40% - Accent6 71 3" xfId="8980" xr:uid="{00000000-0005-0000-0000-0000912C0000}"/>
    <cellStyle name="40% - Accent6 71 4" xfId="8981" xr:uid="{00000000-0005-0000-0000-0000922C0000}"/>
    <cellStyle name="40% - Accent6 71_Working Capital Current" xfId="12640" xr:uid="{00000000-0005-0000-0000-0000932C0000}"/>
    <cellStyle name="40% - Accent6 72" xfId="8982" xr:uid="{00000000-0005-0000-0000-0000942C0000}"/>
    <cellStyle name="40% - Accent6 72 2" xfId="8983" xr:uid="{00000000-0005-0000-0000-0000952C0000}"/>
    <cellStyle name="40% - Accent6 72 2 2" xfId="8984" xr:uid="{00000000-0005-0000-0000-0000962C0000}"/>
    <cellStyle name="40% - Accent6 72 2_Working Capital Current" xfId="12641" xr:uid="{00000000-0005-0000-0000-0000972C0000}"/>
    <cellStyle name="40% - Accent6 72 3" xfId="8985" xr:uid="{00000000-0005-0000-0000-0000982C0000}"/>
    <cellStyle name="40% - Accent6 72 4" xfId="8986" xr:uid="{00000000-0005-0000-0000-0000992C0000}"/>
    <cellStyle name="40% - Accent6 72_Working Capital Current" xfId="12642" xr:uid="{00000000-0005-0000-0000-00009A2C0000}"/>
    <cellStyle name="40% - Accent6 73" xfId="8987" xr:uid="{00000000-0005-0000-0000-00009B2C0000}"/>
    <cellStyle name="40% - Accent6 73 2" xfId="8988" xr:uid="{00000000-0005-0000-0000-00009C2C0000}"/>
    <cellStyle name="40% - Accent6 73 2 2" xfId="8989" xr:uid="{00000000-0005-0000-0000-00009D2C0000}"/>
    <cellStyle name="40% - Accent6 73 2_Working Capital Current" xfId="12643" xr:uid="{00000000-0005-0000-0000-00009E2C0000}"/>
    <cellStyle name="40% - Accent6 73 3" xfId="8990" xr:uid="{00000000-0005-0000-0000-00009F2C0000}"/>
    <cellStyle name="40% - Accent6 73 4" xfId="8991" xr:uid="{00000000-0005-0000-0000-0000A02C0000}"/>
    <cellStyle name="40% - Accent6 73_Working Capital Current" xfId="12644" xr:uid="{00000000-0005-0000-0000-0000A12C0000}"/>
    <cellStyle name="40% - Accent6 74" xfId="8992" xr:uid="{00000000-0005-0000-0000-0000A22C0000}"/>
    <cellStyle name="40% - Accent6 74 2" xfId="8993" xr:uid="{00000000-0005-0000-0000-0000A32C0000}"/>
    <cellStyle name="40% - Accent6 74 2 2" xfId="8994" xr:uid="{00000000-0005-0000-0000-0000A42C0000}"/>
    <cellStyle name="40% - Accent6 74 2_Working Capital Current" xfId="12645" xr:uid="{00000000-0005-0000-0000-0000A52C0000}"/>
    <cellStyle name="40% - Accent6 74 3" xfId="8995" xr:uid="{00000000-0005-0000-0000-0000A62C0000}"/>
    <cellStyle name="40% - Accent6 74 4" xfId="8996" xr:uid="{00000000-0005-0000-0000-0000A72C0000}"/>
    <cellStyle name="40% - Accent6 74_Working Capital Current" xfId="12646" xr:uid="{00000000-0005-0000-0000-0000A82C0000}"/>
    <cellStyle name="40% - Accent6 75" xfId="8997" xr:uid="{00000000-0005-0000-0000-0000A92C0000}"/>
    <cellStyle name="40% - Accent6 75 2" xfId="8998" xr:uid="{00000000-0005-0000-0000-0000AA2C0000}"/>
    <cellStyle name="40% - Accent6 75 2 2" xfId="8999" xr:uid="{00000000-0005-0000-0000-0000AB2C0000}"/>
    <cellStyle name="40% - Accent6 75 2_Working Capital Current" xfId="12647" xr:uid="{00000000-0005-0000-0000-0000AC2C0000}"/>
    <cellStyle name="40% - Accent6 75 3" xfId="9000" xr:uid="{00000000-0005-0000-0000-0000AD2C0000}"/>
    <cellStyle name="40% - Accent6 75 4" xfId="9001" xr:uid="{00000000-0005-0000-0000-0000AE2C0000}"/>
    <cellStyle name="40% - Accent6 75_Working Capital Current" xfId="12648" xr:uid="{00000000-0005-0000-0000-0000AF2C0000}"/>
    <cellStyle name="40% - Accent6 76" xfId="9002" xr:uid="{00000000-0005-0000-0000-0000B02C0000}"/>
    <cellStyle name="40% - Accent6 76 2" xfId="9003" xr:uid="{00000000-0005-0000-0000-0000B12C0000}"/>
    <cellStyle name="40% - Accent6 76 2 2" xfId="9004" xr:uid="{00000000-0005-0000-0000-0000B22C0000}"/>
    <cellStyle name="40% - Accent6 76 2_Working Capital Current" xfId="12649" xr:uid="{00000000-0005-0000-0000-0000B32C0000}"/>
    <cellStyle name="40% - Accent6 76 3" xfId="9005" xr:uid="{00000000-0005-0000-0000-0000B42C0000}"/>
    <cellStyle name="40% - Accent6 76 4" xfId="9006" xr:uid="{00000000-0005-0000-0000-0000B52C0000}"/>
    <cellStyle name="40% - Accent6 76_Working Capital Current" xfId="12650" xr:uid="{00000000-0005-0000-0000-0000B62C0000}"/>
    <cellStyle name="40% - Accent6 77" xfId="9007" xr:uid="{00000000-0005-0000-0000-0000B72C0000}"/>
    <cellStyle name="40% - Accent6 77 2" xfId="9008" xr:uid="{00000000-0005-0000-0000-0000B82C0000}"/>
    <cellStyle name="40% - Accent6 77 2 2" xfId="9009" xr:uid="{00000000-0005-0000-0000-0000B92C0000}"/>
    <cellStyle name="40% - Accent6 77 2_Working Capital Current" xfId="12651" xr:uid="{00000000-0005-0000-0000-0000BA2C0000}"/>
    <cellStyle name="40% - Accent6 77 3" xfId="9010" xr:uid="{00000000-0005-0000-0000-0000BB2C0000}"/>
    <cellStyle name="40% - Accent6 77 4" xfId="9011" xr:uid="{00000000-0005-0000-0000-0000BC2C0000}"/>
    <cellStyle name="40% - Accent6 77_Working Capital Current" xfId="12652" xr:uid="{00000000-0005-0000-0000-0000BD2C0000}"/>
    <cellStyle name="40% - Accent6 78" xfId="9012" xr:uid="{00000000-0005-0000-0000-0000BE2C0000}"/>
    <cellStyle name="40% - Accent6 78 2" xfId="9013" xr:uid="{00000000-0005-0000-0000-0000BF2C0000}"/>
    <cellStyle name="40% - Accent6 78 2 2" xfId="9014" xr:uid="{00000000-0005-0000-0000-0000C02C0000}"/>
    <cellStyle name="40% - Accent6 78 2_Working Capital Current" xfId="12653" xr:uid="{00000000-0005-0000-0000-0000C12C0000}"/>
    <cellStyle name="40% - Accent6 78 3" xfId="9015" xr:uid="{00000000-0005-0000-0000-0000C22C0000}"/>
    <cellStyle name="40% - Accent6 78 4" xfId="9016" xr:uid="{00000000-0005-0000-0000-0000C32C0000}"/>
    <cellStyle name="40% - Accent6 78_Working Capital Current" xfId="12654" xr:uid="{00000000-0005-0000-0000-0000C42C0000}"/>
    <cellStyle name="40% - Accent6 79" xfId="9017" xr:uid="{00000000-0005-0000-0000-0000C52C0000}"/>
    <cellStyle name="40% - Accent6 79 2" xfId="9018" xr:uid="{00000000-0005-0000-0000-0000C62C0000}"/>
    <cellStyle name="40% - Accent6 79 2 2" xfId="9019" xr:uid="{00000000-0005-0000-0000-0000C72C0000}"/>
    <cellStyle name="40% - Accent6 79 2_Working Capital Current" xfId="12655" xr:uid="{00000000-0005-0000-0000-0000C82C0000}"/>
    <cellStyle name="40% - Accent6 79 3" xfId="9020" xr:uid="{00000000-0005-0000-0000-0000C92C0000}"/>
    <cellStyle name="40% - Accent6 79 4" xfId="9021" xr:uid="{00000000-0005-0000-0000-0000CA2C0000}"/>
    <cellStyle name="40% - Accent6 79_Working Capital Current" xfId="12656" xr:uid="{00000000-0005-0000-0000-0000CB2C0000}"/>
    <cellStyle name="40% - Accent6 8" xfId="9022" xr:uid="{00000000-0005-0000-0000-0000CC2C0000}"/>
    <cellStyle name="40% - Accent6 8 2" xfId="9023" xr:uid="{00000000-0005-0000-0000-0000CD2C0000}"/>
    <cellStyle name="40% - Accent6 8 2 2" xfId="9024" xr:uid="{00000000-0005-0000-0000-0000CE2C0000}"/>
    <cellStyle name="40% - Accent6 8 2 2 2" xfId="9025" xr:uid="{00000000-0005-0000-0000-0000CF2C0000}"/>
    <cellStyle name="40% - Accent6 8 2 2_Working Capital Current" xfId="12657" xr:uid="{00000000-0005-0000-0000-0000D02C0000}"/>
    <cellStyle name="40% - Accent6 8 2 3" xfId="9026" xr:uid="{00000000-0005-0000-0000-0000D12C0000}"/>
    <cellStyle name="40% - Accent6 8 2 4" xfId="9027" xr:uid="{00000000-0005-0000-0000-0000D22C0000}"/>
    <cellStyle name="40% - Accent6 8 2_Working Capital Current" xfId="12658" xr:uid="{00000000-0005-0000-0000-0000D32C0000}"/>
    <cellStyle name="40% - Accent6 8 3" xfId="9028" xr:uid="{00000000-0005-0000-0000-0000D42C0000}"/>
    <cellStyle name="40% - Accent6 8 3 2" xfId="9029" xr:uid="{00000000-0005-0000-0000-0000D52C0000}"/>
    <cellStyle name="40% - Accent6 8 3_Working Capital Current" xfId="12659" xr:uid="{00000000-0005-0000-0000-0000D62C0000}"/>
    <cellStyle name="40% - Accent6 8 4" xfId="9030" xr:uid="{00000000-0005-0000-0000-0000D72C0000}"/>
    <cellStyle name="40% - Accent6 8 5" xfId="9031" xr:uid="{00000000-0005-0000-0000-0000D82C0000}"/>
    <cellStyle name="40% - Accent6 8_Not_for_upload_before_M4_correc" xfId="12660" xr:uid="{00000000-0005-0000-0000-0000D92C0000}"/>
    <cellStyle name="40% - Accent6 80" xfId="9032" xr:uid="{00000000-0005-0000-0000-0000DA2C0000}"/>
    <cellStyle name="40% - Accent6 80 2" xfId="9033" xr:uid="{00000000-0005-0000-0000-0000DB2C0000}"/>
    <cellStyle name="40% - Accent6 80 2 2" xfId="9034" xr:uid="{00000000-0005-0000-0000-0000DC2C0000}"/>
    <cellStyle name="40% - Accent6 80 2_Working Capital Current" xfId="12661" xr:uid="{00000000-0005-0000-0000-0000DD2C0000}"/>
    <cellStyle name="40% - Accent6 80 3" xfId="9035" xr:uid="{00000000-0005-0000-0000-0000DE2C0000}"/>
    <cellStyle name="40% - Accent6 80 4" xfId="9036" xr:uid="{00000000-0005-0000-0000-0000DF2C0000}"/>
    <cellStyle name="40% - Accent6 80_Working Capital Current" xfId="12662" xr:uid="{00000000-0005-0000-0000-0000E02C0000}"/>
    <cellStyle name="40% - Accent6 81" xfId="9037" xr:uid="{00000000-0005-0000-0000-0000E12C0000}"/>
    <cellStyle name="40% - Accent6 81 2" xfId="9038" xr:uid="{00000000-0005-0000-0000-0000E22C0000}"/>
    <cellStyle name="40% - Accent6 81 2 2" xfId="9039" xr:uid="{00000000-0005-0000-0000-0000E32C0000}"/>
    <cellStyle name="40% - Accent6 81 2_Working Capital Current" xfId="12663" xr:uid="{00000000-0005-0000-0000-0000E42C0000}"/>
    <cellStyle name="40% - Accent6 81 3" xfId="9040" xr:uid="{00000000-0005-0000-0000-0000E52C0000}"/>
    <cellStyle name="40% - Accent6 81 4" xfId="9041" xr:uid="{00000000-0005-0000-0000-0000E62C0000}"/>
    <cellStyle name="40% - Accent6 81_Working Capital Current" xfId="12664" xr:uid="{00000000-0005-0000-0000-0000E72C0000}"/>
    <cellStyle name="40% - Accent6 82" xfId="9042" xr:uid="{00000000-0005-0000-0000-0000E82C0000}"/>
    <cellStyle name="40% - Accent6 82 2" xfId="9043" xr:uid="{00000000-0005-0000-0000-0000E92C0000}"/>
    <cellStyle name="40% - Accent6 82 2 2" xfId="9044" xr:uid="{00000000-0005-0000-0000-0000EA2C0000}"/>
    <cellStyle name="40% - Accent6 82 2_Working Capital Current" xfId="12665" xr:uid="{00000000-0005-0000-0000-0000EB2C0000}"/>
    <cellStyle name="40% - Accent6 82 3" xfId="9045" xr:uid="{00000000-0005-0000-0000-0000EC2C0000}"/>
    <cellStyle name="40% - Accent6 82 4" xfId="9046" xr:uid="{00000000-0005-0000-0000-0000ED2C0000}"/>
    <cellStyle name="40% - Accent6 82_Working Capital Current" xfId="12666" xr:uid="{00000000-0005-0000-0000-0000EE2C0000}"/>
    <cellStyle name="40% - Accent6 83" xfId="9047" xr:uid="{00000000-0005-0000-0000-0000EF2C0000}"/>
    <cellStyle name="40% - Accent6 83 2" xfId="9048" xr:uid="{00000000-0005-0000-0000-0000F02C0000}"/>
    <cellStyle name="40% - Accent6 83 2 2" xfId="9049" xr:uid="{00000000-0005-0000-0000-0000F12C0000}"/>
    <cellStyle name="40% - Accent6 83 2_Working Capital Current" xfId="12667" xr:uid="{00000000-0005-0000-0000-0000F22C0000}"/>
    <cellStyle name="40% - Accent6 83 3" xfId="9050" xr:uid="{00000000-0005-0000-0000-0000F32C0000}"/>
    <cellStyle name="40% - Accent6 83 4" xfId="9051" xr:uid="{00000000-0005-0000-0000-0000F42C0000}"/>
    <cellStyle name="40% - Accent6 83_Working Capital Current" xfId="12668" xr:uid="{00000000-0005-0000-0000-0000F52C0000}"/>
    <cellStyle name="40% - Accent6 84" xfId="9052" xr:uid="{00000000-0005-0000-0000-0000F62C0000}"/>
    <cellStyle name="40% - Accent6 84 2" xfId="9053" xr:uid="{00000000-0005-0000-0000-0000F72C0000}"/>
    <cellStyle name="40% - Accent6 84 2 2" xfId="9054" xr:uid="{00000000-0005-0000-0000-0000F82C0000}"/>
    <cellStyle name="40% - Accent6 84 2_Working Capital Current" xfId="12669" xr:uid="{00000000-0005-0000-0000-0000F92C0000}"/>
    <cellStyle name="40% - Accent6 84 3" xfId="9055" xr:uid="{00000000-0005-0000-0000-0000FA2C0000}"/>
    <cellStyle name="40% - Accent6 84 4" xfId="9056" xr:uid="{00000000-0005-0000-0000-0000FB2C0000}"/>
    <cellStyle name="40% - Accent6 84_Working Capital Current" xfId="12670" xr:uid="{00000000-0005-0000-0000-0000FC2C0000}"/>
    <cellStyle name="40% - Accent6 85" xfId="9057" xr:uid="{00000000-0005-0000-0000-0000FD2C0000}"/>
    <cellStyle name="40% - Accent6 85 2" xfId="9058" xr:uid="{00000000-0005-0000-0000-0000FE2C0000}"/>
    <cellStyle name="40% - Accent6 85 2 2" xfId="9059" xr:uid="{00000000-0005-0000-0000-0000FF2C0000}"/>
    <cellStyle name="40% - Accent6 85 2_Working Capital Current" xfId="12671" xr:uid="{00000000-0005-0000-0000-0000002D0000}"/>
    <cellStyle name="40% - Accent6 85 3" xfId="9060" xr:uid="{00000000-0005-0000-0000-0000012D0000}"/>
    <cellStyle name="40% - Accent6 85 4" xfId="9061" xr:uid="{00000000-0005-0000-0000-0000022D0000}"/>
    <cellStyle name="40% - Accent6 85_Working Capital Current" xfId="12672" xr:uid="{00000000-0005-0000-0000-0000032D0000}"/>
    <cellStyle name="40% - Accent6 86" xfId="9062" xr:uid="{00000000-0005-0000-0000-0000042D0000}"/>
    <cellStyle name="40% - Accent6 86 2" xfId="9063" xr:uid="{00000000-0005-0000-0000-0000052D0000}"/>
    <cellStyle name="40% - Accent6 86 2 2" xfId="9064" xr:uid="{00000000-0005-0000-0000-0000062D0000}"/>
    <cellStyle name="40% - Accent6 86 2_Working Capital Current" xfId="12673" xr:uid="{00000000-0005-0000-0000-0000072D0000}"/>
    <cellStyle name="40% - Accent6 86 3" xfId="9065" xr:uid="{00000000-0005-0000-0000-0000082D0000}"/>
    <cellStyle name="40% - Accent6 86 4" xfId="9066" xr:uid="{00000000-0005-0000-0000-0000092D0000}"/>
    <cellStyle name="40% - Accent6 86_Working Capital Current" xfId="12674" xr:uid="{00000000-0005-0000-0000-00000A2D0000}"/>
    <cellStyle name="40% - Accent6 87" xfId="9067" xr:uid="{00000000-0005-0000-0000-00000B2D0000}"/>
    <cellStyle name="40% - Accent6 87 2" xfId="9068" xr:uid="{00000000-0005-0000-0000-00000C2D0000}"/>
    <cellStyle name="40% - Accent6 87 2 2" xfId="9069" xr:uid="{00000000-0005-0000-0000-00000D2D0000}"/>
    <cellStyle name="40% - Accent6 87 2_Working Capital Current" xfId="12675" xr:uid="{00000000-0005-0000-0000-00000E2D0000}"/>
    <cellStyle name="40% - Accent6 87 3" xfId="9070" xr:uid="{00000000-0005-0000-0000-00000F2D0000}"/>
    <cellStyle name="40% - Accent6 87 4" xfId="9071" xr:uid="{00000000-0005-0000-0000-0000102D0000}"/>
    <cellStyle name="40% - Accent6 87_Working Capital Current" xfId="12676" xr:uid="{00000000-0005-0000-0000-0000112D0000}"/>
    <cellStyle name="40% - Accent6 88" xfId="9072" xr:uid="{00000000-0005-0000-0000-0000122D0000}"/>
    <cellStyle name="40% - Accent6 88 2" xfId="9073" xr:uid="{00000000-0005-0000-0000-0000132D0000}"/>
    <cellStyle name="40% - Accent6 88 2 2" xfId="9074" xr:uid="{00000000-0005-0000-0000-0000142D0000}"/>
    <cellStyle name="40% - Accent6 88 2_Working Capital Current" xfId="12677" xr:uid="{00000000-0005-0000-0000-0000152D0000}"/>
    <cellStyle name="40% - Accent6 88 3" xfId="9075" xr:uid="{00000000-0005-0000-0000-0000162D0000}"/>
    <cellStyle name="40% - Accent6 88 4" xfId="9076" xr:uid="{00000000-0005-0000-0000-0000172D0000}"/>
    <cellStyle name="40% - Accent6 88_Working Capital Current" xfId="12678" xr:uid="{00000000-0005-0000-0000-0000182D0000}"/>
    <cellStyle name="40% - Accent6 89" xfId="9077" xr:uid="{00000000-0005-0000-0000-0000192D0000}"/>
    <cellStyle name="40% - Accent6 89 2" xfId="9078" xr:uid="{00000000-0005-0000-0000-00001A2D0000}"/>
    <cellStyle name="40% - Accent6 89 2 2" xfId="9079" xr:uid="{00000000-0005-0000-0000-00001B2D0000}"/>
    <cellStyle name="40% - Accent6 89 2_Working Capital Current" xfId="12679" xr:uid="{00000000-0005-0000-0000-00001C2D0000}"/>
    <cellStyle name="40% - Accent6 89 3" xfId="9080" xr:uid="{00000000-0005-0000-0000-00001D2D0000}"/>
    <cellStyle name="40% - Accent6 89 4" xfId="9081" xr:uid="{00000000-0005-0000-0000-00001E2D0000}"/>
    <cellStyle name="40% - Accent6 89_Working Capital Current" xfId="12680" xr:uid="{00000000-0005-0000-0000-00001F2D0000}"/>
    <cellStyle name="40% - Accent6 9" xfId="9082" xr:uid="{00000000-0005-0000-0000-0000202D0000}"/>
    <cellStyle name="40% - Accent6 9 2" xfId="9083" xr:uid="{00000000-0005-0000-0000-0000212D0000}"/>
    <cellStyle name="40% - Accent6 9 2 2" xfId="9084" xr:uid="{00000000-0005-0000-0000-0000222D0000}"/>
    <cellStyle name="40% - Accent6 9 2 2 2" xfId="9085" xr:uid="{00000000-0005-0000-0000-0000232D0000}"/>
    <cellStyle name="40% - Accent6 9 2 2_Working Capital Current" xfId="12681" xr:uid="{00000000-0005-0000-0000-0000242D0000}"/>
    <cellStyle name="40% - Accent6 9 2 3" xfId="9086" xr:uid="{00000000-0005-0000-0000-0000252D0000}"/>
    <cellStyle name="40% - Accent6 9 2 4" xfId="9087" xr:uid="{00000000-0005-0000-0000-0000262D0000}"/>
    <cellStyle name="40% - Accent6 9 2_Working Capital Current" xfId="12682" xr:uid="{00000000-0005-0000-0000-0000272D0000}"/>
    <cellStyle name="40% - Accent6 9 3" xfId="9088" xr:uid="{00000000-0005-0000-0000-0000282D0000}"/>
    <cellStyle name="40% - Accent6 9 3 2" xfId="9089" xr:uid="{00000000-0005-0000-0000-0000292D0000}"/>
    <cellStyle name="40% - Accent6 9 3_Working Capital Current" xfId="12683" xr:uid="{00000000-0005-0000-0000-00002A2D0000}"/>
    <cellStyle name="40% - Accent6 9 4" xfId="9090" xr:uid="{00000000-0005-0000-0000-00002B2D0000}"/>
    <cellStyle name="40% - Accent6 9 5" xfId="9091" xr:uid="{00000000-0005-0000-0000-00002C2D0000}"/>
    <cellStyle name="40% - Accent6 9_Not_for_upload_before_M4_correc" xfId="12684" xr:uid="{00000000-0005-0000-0000-00002D2D0000}"/>
    <cellStyle name="40% - Accent6 90" xfId="9092" xr:uid="{00000000-0005-0000-0000-00002E2D0000}"/>
    <cellStyle name="40% - Accent6 90 2" xfId="9093" xr:uid="{00000000-0005-0000-0000-00002F2D0000}"/>
    <cellStyle name="40% - Accent6 90 2 2" xfId="9094" xr:uid="{00000000-0005-0000-0000-0000302D0000}"/>
    <cellStyle name="40% - Accent6 90 2_Working Capital Current" xfId="12685" xr:uid="{00000000-0005-0000-0000-0000312D0000}"/>
    <cellStyle name="40% - Accent6 90 3" xfId="9095" xr:uid="{00000000-0005-0000-0000-0000322D0000}"/>
    <cellStyle name="40% - Accent6 90 4" xfId="9096" xr:uid="{00000000-0005-0000-0000-0000332D0000}"/>
    <cellStyle name="40% - Accent6 90_Working Capital Current" xfId="12686" xr:uid="{00000000-0005-0000-0000-0000342D0000}"/>
    <cellStyle name="40% - Accent6 91" xfId="9097" xr:uid="{00000000-0005-0000-0000-0000352D0000}"/>
    <cellStyle name="40% - Accent6 91 2" xfId="9098" xr:uid="{00000000-0005-0000-0000-0000362D0000}"/>
    <cellStyle name="40% - Accent6 91 2 2" xfId="9099" xr:uid="{00000000-0005-0000-0000-0000372D0000}"/>
    <cellStyle name="40% - Accent6 91 2_Working Capital Current" xfId="12687" xr:uid="{00000000-0005-0000-0000-0000382D0000}"/>
    <cellStyle name="40% - Accent6 91 3" xfId="9100" xr:uid="{00000000-0005-0000-0000-0000392D0000}"/>
    <cellStyle name="40% - Accent6 91 4" xfId="9101" xr:uid="{00000000-0005-0000-0000-00003A2D0000}"/>
    <cellStyle name="40% - Accent6 91_Working Capital Current" xfId="12688" xr:uid="{00000000-0005-0000-0000-00003B2D0000}"/>
    <cellStyle name="40% - Accent6 92" xfId="9102" xr:uid="{00000000-0005-0000-0000-00003C2D0000}"/>
    <cellStyle name="40% - Accent6 92 2" xfId="9103" xr:uid="{00000000-0005-0000-0000-00003D2D0000}"/>
    <cellStyle name="40% - Accent6 92 2 2" xfId="9104" xr:uid="{00000000-0005-0000-0000-00003E2D0000}"/>
    <cellStyle name="40% - Accent6 92 2_Working Capital Current" xfId="12689" xr:uid="{00000000-0005-0000-0000-00003F2D0000}"/>
    <cellStyle name="40% - Accent6 92 3" xfId="9105" xr:uid="{00000000-0005-0000-0000-0000402D0000}"/>
    <cellStyle name="40% - Accent6 92 4" xfId="9106" xr:uid="{00000000-0005-0000-0000-0000412D0000}"/>
    <cellStyle name="40% - Accent6 92_Working Capital Current" xfId="12690" xr:uid="{00000000-0005-0000-0000-0000422D0000}"/>
    <cellStyle name="40% - Accent6 93" xfId="9107" xr:uid="{00000000-0005-0000-0000-0000432D0000}"/>
    <cellStyle name="40% - Accent6 93 2" xfId="9108" xr:uid="{00000000-0005-0000-0000-0000442D0000}"/>
    <cellStyle name="40% - Accent6 93 2 2" xfId="9109" xr:uid="{00000000-0005-0000-0000-0000452D0000}"/>
    <cellStyle name="40% - Accent6 93 2_Working Capital Current" xfId="12691" xr:uid="{00000000-0005-0000-0000-0000462D0000}"/>
    <cellStyle name="40% - Accent6 93 3" xfId="9110" xr:uid="{00000000-0005-0000-0000-0000472D0000}"/>
    <cellStyle name="40% - Accent6 93 4" xfId="9111" xr:uid="{00000000-0005-0000-0000-0000482D0000}"/>
    <cellStyle name="40% - Accent6 93_Working Capital Current" xfId="12692" xr:uid="{00000000-0005-0000-0000-0000492D0000}"/>
    <cellStyle name="40% - Accent6 94" xfId="9112" xr:uid="{00000000-0005-0000-0000-00004A2D0000}"/>
    <cellStyle name="40% - Accent6 94 2" xfId="9113" xr:uid="{00000000-0005-0000-0000-00004B2D0000}"/>
    <cellStyle name="40% - Accent6 94 2 2" xfId="9114" xr:uid="{00000000-0005-0000-0000-00004C2D0000}"/>
    <cellStyle name="40% - Accent6 94 2_Working Capital Current" xfId="12693" xr:uid="{00000000-0005-0000-0000-00004D2D0000}"/>
    <cellStyle name="40% - Accent6 94 3" xfId="9115" xr:uid="{00000000-0005-0000-0000-00004E2D0000}"/>
    <cellStyle name="40% - Accent6 94 4" xfId="9116" xr:uid="{00000000-0005-0000-0000-00004F2D0000}"/>
    <cellStyle name="40% - Accent6 94_Working Capital Current" xfId="12694" xr:uid="{00000000-0005-0000-0000-0000502D0000}"/>
    <cellStyle name="40% - Accent6 95" xfId="9117" xr:uid="{00000000-0005-0000-0000-0000512D0000}"/>
    <cellStyle name="40% - Accent6 95 2" xfId="9118" xr:uid="{00000000-0005-0000-0000-0000522D0000}"/>
    <cellStyle name="40% - Accent6 95 2 2" xfId="9119" xr:uid="{00000000-0005-0000-0000-0000532D0000}"/>
    <cellStyle name="40% - Accent6 95 2_Working Capital Current" xfId="12695" xr:uid="{00000000-0005-0000-0000-0000542D0000}"/>
    <cellStyle name="40% - Accent6 95 3" xfId="9120" xr:uid="{00000000-0005-0000-0000-0000552D0000}"/>
    <cellStyle name="40% - Accent6 95 4" xfId="9121" xr:uid="{00000000-0005-0000-0000-0000562D0000}"/>
    <cellStyle name="40% - Accent6 95_Working Capital Current" xfId="12696" xr:uid="{00000000-0005-0000-0000-0000572D0000}"/>
    <cellStyle name="40% - Accent6 96" xfId="9122" xr:uid="{00000000-0005-0000-0000-0000582D0000}"/>
    <cellStyle name="40% - Accent6 96 2" xfId="9123" xr:uid="{00000000-0005-0000-0000-0000592D0000}"/>
    <cellStyle name="40% - Accent6 96 2 2" xfId="9124" xr:uid="{00000000-0005-0000-0000-00005A2D0000}"/>
    <cellStyle name="40% - Accent6 96 2_Working Capital Current" xfId="12697" xr:uid="{00000000-0005-0000-0000-00005B2D0000}"/>
    <cellStyle name="40% - Accent6 96 3" xfId="9125" xr:uid="{00000000-0005-0000-0000-00005C2D0000}"/>
    <cellStyle name="40% - Accent6 96 4" xfId="9126" xr:uid="{00000000-0005-0000-0000-00005D2D0000}"/>
    <cellStyle name="40% - Accent6 96_Working Capital Current" xfId="12698" xr:uid="{00000000-0005-0000-0000-00005E2D0000}"/>
    <cellStyle name="40% - Accent6 97" xfId="9127" xr:uid="{00000000-0005-0000-0000-00005F2D0000}"/>
    <cellStyle name="40% - Accent6 97 2" xfId="9128" xr:uid="{00000000-0005-0000-0000-0000602D0000}"/>
    <cellStyle name="40% - Accent6 97 2 2" xfId="9129" xr:uid="{00000000-0005-0000-0000-0000612D0000}"/>
    <cellStyle name="40% - Accent6 97 2_Working Capital Current" xfId="12699" xr:uid="{00000000-0005-0000-0000-0000622D0000}"/>
    <cellStyle name="40% - Accent6 97 3" xfId="9130" xr:uid="{00000000-0005-0000-0000-0000632D0000}"/>
    <cellStyle name="40% - Accent6 97 4" xfId="9131" xr:uid="{00000000-0005-0000-0000-0000642D0000}"/>
    <cellStyle name="40% - Accent6 97_Working Capital Current" xfId="12700" xr:uid="{00000000-0005-0000-0000-0000652D0000}"/>
    <cellStyle name="40% - Accent6 98" xfId="9132" xr:uid="{00000000-0005-0000-0000-0000662D0000}"/>
    <cellStyle name="40% - Accent6 98 2" xfId="9133" xr:uid="{00000000-0005-0000-0000-0000672D0000}"/>
    <cellStyle name="40% - Accent6 98 2 2" xfId="9134" xr:uid="{00000000-0005-0000-0000-0000682D0000}"/>
    <cellStyle name="40% - Accent6 98 2_Working Capital Current" xfId="12701" xr:uid="{00000000-0005-0000-0000-0000692D0000}"/>
    <cellStyle name="40% - Accent6 98 3" xfId="9135" xr:uid="{00000000-0005-0000-0000-00006A2D0000}"/>
    <cellStyle name="40% - Accent6 98 4" xfId="9136" xr:uid="{00000000-0005-0000-0000-00006B2D0000}"/>
    <cellStyle name="40% - Accent6 98_Working Capital Current" xfId="12702" xr:uid="{00000000-0005-0000-0000-00006C2D0000}"/>
    <cellStyle name="40% - Accent6 99" xfId="9137" xr:uid="{00000000-0005-0000-0000-00006D2D0000}"/>
    <cellStyle name="40% - Accent6 99 2" xfId="9138" xr:uid="{00000000-0005-0000-0000-00006E2D0000}"/>
    <cellStyle name="40% - Accent6 99 2 2" xfId="9139" xr:uid="{00000000-0005-0000-0000-00006F2D0000}"/>
    <cellStyle name="40% - Accent6 99 2_Working Capital Current" xfId="12703" xr:uid="{00000000-0005-0000-0000-0000702D0000}"/>
    <cellStyle name="40% - Accent6 99 3" xfId="9140" xr:uid="{00000000-0005-0000-0000-0000712D0000}"/>
    <cellStyle name="40% - Accent6 99 4" xfId="9141" xr:uid="{00000000-0005-0000-0000-0000722D0000}"/>
    <cellStyle name="40% - Accent6 99_Working Capital Current" xfId="12704" xr:uid="{00000000-0005-0000-0000-0000732D0000}"/>
    <cellStyle name="60% - Accent1 2" xfId="99" xr:uid="{00000000-0005-0000-0000-000047000000}"/>
    <cellStyle name="60% - Accent1 2 2" xfId="100" xr:uid="{00000000-0005-0000-0000-000048000000}"/>
    <cellStyle name="60% - Accent1 2 2 2" xfId="9143" xr:uid="{00000000-0005-0000-0000-0000752D0000}"/>
    <cellStyle name="60% - Accent1 2 3" xfId="9142" xr:uid="{00000000-0005-0000-0000-0000742D0000}"/>
    <cellStyle name="60% - Accent1 2_Working Capital Current" xfId="12705" xr:uid="{00000000-0005-0000-0000-0000762D0000}"/>
    <cellStyle name="60% - Accent1 3" xfId="101" xr:uid="{00000000-0005-0000-0000-000049000000}"/>
    <cellStyle name="60% - Accent1 3 2" xfId="9144" xr:uid="{00000000-0005-0000-0000-0000772D0000}"/>
    <cellStyle name="60% - Accent1 4" xfId="98" xr:uid="{00000000-0005-0000-0000-00004A000000}"/>
    <cellStyle name="60% - Accent2 2" xfId="103" xr:uid="{00000000-0005-0000-0000-00004B000000}"/>
    <cellStyle name="60% - Accent2 2 2" xfId="104" xr:uid="{00000000-0005-0000-0000-00004C000000}"/>
    <cellStyle name="60% - Accent2 2 2 2" xfId="9146" xr:uid="{00000000-0005-0000-0000-0000792D0000}"/>
    <cellStyle name="60% - Accent2 2 3" xfId="9145" xr:uid="{00000000-0005-0000-0000-0000782D0000}"/>
    <cellStyle name="60% - Accent2 2_Working Capital Current" xfId="12706" xr:uid="{00000000-0005-0000-0000-00007A2D0000}"/>
    <cellStyle name="60% - Accent2 3" xfId="105" xr:uid="{00000000-0005-0000-0000-00004D000000}"/>
    <cellStyle name="60% - Accent2 3 2" xfId="9147" xr:uid="{00000000-0005-0000-0000-00007B2D0000}"/>
    <cellStyle name="60% - Accent2 4" xfId="102" xr:uid="{00000000-0005-0000-0000-00004E000000}"/>
    <cellStyle name="60% - Accent3 2" xfId="107" xr:uid="{00000000-0005-0000-0000-00004F000000}"/>
    <cellStyle name="60% - Accent3 2 2" xfId="108" xr:uid="{00000000-0005-0000-0000-000050000000}"/>
    <cellStyle name="60% - Accent3 2 2 2" xfId="9149" xr:uid="{00000000-0005-0000-0000-00007D2D0000}"/>
    <cellStyle name="60% - Accent3 2 3" xfId="109" xr:uid="{00000000-0005-0000-0000-000051000000}"/>
    <cellStyle name="60% - Accent3 2 3 2" xfId="110" xr:uid="{00000000-0005-0000-0000-000052000000}"/>
    <cellStyle name="60% - Accent3 2 3 3" xfId="111" xr:uid="{00000000-0005-0000-0000-000053000000}"/>
    <cellStyle name="60% - Accent3 2 3 4" xfId="112" xr:uid="{00000000-0005-0000-0000-000054000000}"/>
    <cellStyle name="60% - Accent3 2 4" xfId="9148" xr:uid="{00000000-0005-0000-0000-00007C2D0000}"/>
    <cellStyle name="60% - Accent3 2_Working Capital Current" xfId="12707" xr:uid="{00000000-0005-0000-0000-00007E2D0000}"/>
    <cellStyle name="60% - Accent3 3" xfId="113" xr:uid="{00000000-0005-0000-0000-000055000000}"/>
    <cellStyle name="60% - Accent3 3 2" xfId="9150" xr:uid="{00000000-0005-0000-0000-00007F2D0000}"/>
    <cellStyle name="60% - Accent3 4" xfId="106" xr:uid="{00000000-0005-0000-0000-000056000000}"/>
    <cellStyle name="60% - Accent4 2" xfId="115" xr:uid="{00000000-0005-0000-0000-000057000000}"/>
    <cellStyle name="60% - Accent4 2 2" xfId="116" xr:uid="{00000000-0005-0000-0000-000058000000}"/>
    <cellStyle name="60% - Accent4 2 2 2" xfId="9152" xr:uid="{00000000-0005-0000-0000-0000812D0000}"/>
    <cellStyle name="60% - Accent4 2 3" xfId="117" xr:uid="{00000000-0005-0000-0000-000059000000}"/>
    <cellStyle name="60% - Accent4 2 3 2" xfId="118" xr:uid="{00000000-0005-0000-0000-00005A000000}"/>
    <cellStyle name="60% - Accent4 2 3 3" xfId="119" xr:uid="{00000000-0005-0000-0000-00005B000000}"/>
    <cellStyle name="60% - Accent4 2 3 4" xfId="120" xr:uid="{00000000-0005-0000-0000-00005C000000}"/>
    <cellStyle name="60% - Accent4 2 4" xfId="9151" xr:uid="{00000000-0005-0000-0000-0000802D0000}"/>
    <cellStyle name="60% - Accent4 2_Working Capital Current" xfId="12708" xr:uid="{00000000-0005-0000-0000-0000822D0000}"/>
    <cellStyle name="60% - Accent4 3" xfId="121" xr:uid="{00000000-0005-0000-0000-00005D000000}"/>
    <cellStyle name="60% - Accent4 3 2" xfId="9153" xr:uid="{00000000-0005-0000-0000-0000832D0000}"/>
    <cellStyle name="60% - Accent4 4" xfId="114" xr:uid="{00000000-0005-0000-0000-00005E000000}"/>
    <cellStyle name="60% - Accent5 2" xfId="123" xr:uid="{00000000-0005-0000-0000-00005F000000}"/>
    <cellStyle name="60% - Accent5 2 2" xfId="124" xr:uid="{00000000-0005-0000-0000-000060000000}"/>
    <cellStyle name="60% - Accent5 2 2 2" xfId="9155" xr:uid="{00000000-0005-0000-0000-0000852D0000}"/>
    <cellStyle name="60% - Accent5 2 3" xfId="9154" xr:uid="{00000000-0005-0000-0000-0000842D0000}"/>
    <cellStyle name="60% - Accent5 2_Working Capital Current" xfId="12709" xr:uid="{00000000-0005-0000-0000-0000862D0000}"/>
    <cellStyle name="60% - Accent5 3" xfId="125" xr:uid="{00000000-0005-0000-0000-000061000000}"/>
    <cellStyle name="60% - Accent5 3 2" xfId="9156" xr:uid="{00000000-0005-0000-0000-0000872D0000}"/>
    <cellStyle name="60% - Accent5 4" xfId="122" xr:uid="{00000000-0005-0000-0000-000062000000}"/>
    <cellStyle name="60% - Accent6 2" xfId="127" xr:uid="{00000000-0005-0000-0000-000063000000}"/>
    <cellStyle name="60% - Accent6 2 2" xfId="128" xr:uid="{00000000-0005-0000-0000-000064000000}"/>
    <cellStyle name="60% - Accent6 2 2 2" xfId="9158" xr:uid="{00000000-0005-0000-0000-0000892D0000}"/>
    <cellStyle name="60% - Accent6 2 3" xfId="129" xr:uid="{00000000-0005-0000-0000-000065000000}"/>
    <cellStyle name="60% - Accent6 2 3 2" xfId="130" xr:uid="{00000000-0005-0000-0000-000066000000}"/>
    <cellStyle name="60% - Accent6 2 3 3" xfId="131" xr:uid="{00000000-0005-0000-0000-000067000000}"/>
    <cellStyle name="60% - Accent6 2 3 4" xfId="132" xr:uid="{00000000-0005-0000-0000-000068000000}"/>
    <cellStyle name="60% - Accent6 2 4" xfId="9157" xr:uid="{00000000-0005-0000-0000-0000882D0000}"/>
    <cellStyle name="60% - Accent6 2_Working Capital Current" xfId="12710" xr:uid="{00000000-0005-0000-0000-00008A2D0000}"/>
    <cellStyle name="60% - Accent6 3" xfId="133" xr:uid="{00000000-0005-0000-0000-000069000000}"/>
    <cellStyle name="60% - Accent6 3 2" xfId="9159" xr:uid="{00000000-0005-0000-0000-00008B2D0000}"/>
    <cellStyle name="60% - Accent6 4" xfId="126" xr:uid="{00000000-0005-0000-0000-00006A000000}"/>
    <cellStyle name="Accent1" xfId="20" builtinId="29" customBuiltin="1"/>
    <cellStyle name="Accent1 2" xfId="134" xr:uid="{00000000-0005-0000-0000-00006C000000}"/>
    <cellStyle name="Accent1 2 2" xfId="135" xr:uid="{00000000-0005-0000-0000-00006D000000}"/>
    <cellStyle name="Accent1 2 2 2" xfId="9161" xr:uid="{00000000-0005-0000-0000-00008D2D0000}"/>
    <cellStyle name="Accent1 2 3" xfId="9160" xr:uid="{00000000-0005-0000-0000-00008C2D0000}"/>
    <cellStyle name="Accent1 2_Working Capital Current" xfId="12711" xr:uid="{00000000-0005-0000-0000-00008E2D0000}"/>
    <cellStyle name="Accent1 3" xfId="136" xr:uid="{00000000-0005-0000-0000-00006E000000}"/>
    <cellStyle name="Accent1 3 2" xfId="9162" xr:uid="{00000000-0005-0000-0000-00008F2D0000}"/>
    <cellStyle name="Accent2" xfId="23" builtinId="33" customBuiltin="1"/>
    <cellStyle name="Accent2 2" xfId="137" xr:uid="{00000000-0005-0000-0000-000070000000}"/>
    <cellStyle name="Accent2 2 2" xfId="138" xr:uid="{00000000-0005-0000-0000-000071000000}"/>
    <cellStyle name="Accent2 2 2 2" xfId="9164" xr:uid="{00000000-0005-0000-0000-0000912D0000}"/>
    <cellStyle name="Accent2 2 3" xfId="9163" xr:uid="{00000000-0005-0000-0000-0000902D0000}"/>
    <cellStyle name="Accent2 2_Working Capital Current" xfId="12712" xr:uid="{00000000-0005-0000-0000-0000922D0000}"/>
    <cellStyle name="Accent2 3" xfId="139" xr:uid="{00000000-0005-0000-0000-000072000000}"/>
    <cellStyle name="Accent2 3 2" xfId="9165" xr:uid="{00000000-0005-0000-0000-0000932D0000}"/>
    <cellStyle name="Accent3" xfId="26" builtinId="37" customBuiltin="1"/>
    <cellStyle name="Accent3 2" xfId="140" xr:uid="{00000000-0005-0000-0000-000074000000}"/>
    <cellStyle name="Accent3 2 2" xfId="141" xr:uid="{00000000-0005-0000-0000-000075000000}"/>
    <cellStyle name="Accent3 2 2 2" xfId="9167" xr:uid="{00000000-0005-0000-0000-0000952D0000}"/>
    <cellStyle name="Accent3 2 3" xfId="9166" xr:uid="{00000000-0005-0000-0000-0000942D0000}"/>
    <cellStyle name="Accent3 2_Working Capital Current" xfId="12713" xr:uid="{00000000-0005-0000-0000-0000962D0000}"/>
    <cellStyle name="Accent3 3" xfId="142" xr:uid="{00000000-0005-0000-0000-000076000000}"/>
    <cellStyle name="Accent3 3 2" xfId="9168" xr:uid="{00000000-0005-0000-0000-0000972D0000}"/>
    <cellStyle name="Accent4" xfId="29" builtinId="41" customBuiltin="1"/>
    <cellStyle name="Accent4 2" xfId="143" xr:uid="{00000000-0005-0000-0000-000078000000}"/>
    <cellStyle name="Accent4 2 2" xfId="144" xr:uid="{00000000-0005-0000-0000-000079000000}"/>
    <cellStyle name="Accent4 2 2 2" xfId="9170" xr:uid="{00000000-0005-0000-0000-0000992D0000}"/>
    <cellStyle name="Accent4 2 3" xfId="9169" xr:uid="{00000000-0005-0000-0000-0000982D0000}"/>
    <cellStyle name="Accent4 2_Working Capital Current" xfId="12714" xr:uid="{00000000-0005-0000-0000-00009A2D0000}"/>
    <cellStyle name="Accent4 3" xfId="145" xr:uid="{00000000-0005-0000-0000-00007A000000}"/>
    <cellStyle name="Accent4 3 2" xfId="9171" xr:uid="{00000000-0005-0000-0000-00009B2D0000}"/>
    <cellStyle name="Accent5" xfId="32" builtinId="45" customBuiltin="1"/>
    <cellStyle name="Accent5 2" xfId="146" xr:uid="{00000000-0005-0000-0000-00007C000000}"/>
    <cellStyle name="Accent5 2 2" xfId="147" xr:uid="{00000000-0005-0000-0000-00007D000000}"/>
    <cellStyle name="Accent5 2 2 2" xfId="9173" xr:uid="{00000000-0005-0000-0000-00009D2D0000}"/>
    <cellStyle name="Accent5 2 3" xfId="9172" xr:uid="{00000000-0005-0000-0000-00009C2D0000}"/>
    <cellStyle name="Accent5 2_Working Capital Current" xfId="12715" xr:uid="{00000000-0005-0000-0000-00009E2D0000}"/>
    <cellStyle name="Accent5 3" xfId="148" xr:uid="{00000000-0005-0000-0000-00007E000000}"/>
    <cellStyle name="Accent5 3 2" xfId="9174" xr:uid="{00000000-0005-0000-0000-00009F2D0000}"/>
    <cellStyle name="Accent6" xfId="35" builtinId="49" customBuiltin="1"/>
    <cellStyle name="Accent6 2" xfId="149" xr:uid="{00000000-0005-0000-0000-000080000000}"/>
    <cellStyle name="Accent6 2 2" xfId="150" xr:uid="{00000000-0005-0000-0000-000081000000}"/>
    <cellStyle name="Accent6 2 2 2" xfId="9176" xr:uid="{00000000-0005-0000-0000-0000A12D0000}"/>
    <cellStyle name="Accent6 2 3" xfId="9175" xr:uid="{00000000-0005-0000-0000-0000A02D0000}"/>
    <cellStyle name="Accent6 2_Working Capital Current" xfId="12716" xr:uid="{00000000-0005-0000-0000-0000A22D0000}"/>
    <cellStyle name="Accent6 3" xfId="151" xr:uid="{00000000-0005-0000-0000-000082000000}"/>
    <cellStyle name="Accent6 3 2" xfId="9177" xr:uid="{00000000-0005-0000-0000-0000A32D0000}"/>
    <cellStyle name="args.style" xfId="152" xr:uid="{00000000-0005-0000-0000-000083000000}"/>
    <cellStyle name="back" xfId="153" xr:uid="{00000000-0005-0000-0000-000084000000}"/>
    <cellStyle name="Bad" xfId="12" builtinId="27" customBuiltin="1"/>
    <cellStyle name="Bad 2" xfId="154" xr:uid="{00000000-0005-0000-0000-000086000000}"/>
    <cellStyle name="Bad 2 2" xfId="155" xr:uid="{00000000-0005-0000-0000-000087000000}"/>
    <cellStyle name="Bad 2 2 2" xfId="9179" xr:uid="{00000000-0005-0000-0000-0000A52D0000}"/>
    <cellStyle name="Bad 2 3" xfId="9178" xr:uid="{00000000-0005-0000-0000-0000A42D0000}"/>
    <cellStyle name="Bad 2_Working Capital Current" xfId="12717" xr:uid="{00000000-0005-0000-0000-0000A62D0000}"/>
    <cellStyle name="Bad 3" xfId="156" xr:uid="{00000000-0005-0000-0000-000088000000}"/>
    <cellStyle name="Bad 3 2" xfId="9180" xr:uid="{00000000-0005-0000-0000-0000A72D0000}"/>
    <cellStyle name="blp_column_header" xfId="157" xr:uid="{00000000-0005-0000-0000-000089000000}"/>
    <cellStyle name="Box" xfId="158" xr:uid="{00000000-0005-0000-0000-00008A000000}"/>
    <cellStyle name="Calculation" xfId="14" builtinId="22" customBuiltin="1"/>
    <cellStyle name="Calculation 2" xfId="159" xr:uid="{00000000-0005-0000-0000-00008C000000}"/>
    <cellStyle name="Calculation 2 2" xfId="160" xr:uid="{00000000-0005-0000-0000-00008D000000}"/>
    <cellStyle name="Calculation 2 2 2" xfId="9182" xr:uid="{00000000-0005-0000-0000-0000A92D0000}"/>
    <cellStyle name="Calculation 2 3" xfId="9181" xr:uid="{00000000-0005-0000-0000-0000A82D0000}"/>
    <cellStyle name="Calculation 2_Working Capital Current" xfId="12718" xr:uid="{00000000-0005-0000-0000-0000AA2D0000}"/>
    <cellStyle name="Calculation 3" xfId="161" xr:uid="{00000000-0005-0000-0000-00008E000000}"/>
    <cellStyle name="Calculation 3 2" xfId="9183" xr:uid="{00000000-0005-0000-0000-0000AB2D0000}"/>
    <cellStyle name="Check Cell" xfId="16" builtinId="23" customBuiltin="1"/>
    <cellStyle name="Check Cell 2" xfId="162" xr:uid="{00000000-0005-0000-0000-000090000000}"/>
    <cellStyle name="Check Cell 2 2" xfId="163" xr:uid="{00000000-0005-0000-0000-000091000000}"/>
    <cellStyle name="Check Cell 2 2 2" xfId="9185" xr:uid="{00000000-0005-0000-0000-0000AD2D0000}"/>
    <cellStyle name="Check Cell 2 3" xfId="9184" xr:uid="{00000000-0005-0000-0000-0000AC2D0000}"/>
    <cellStyle name="Check Cell 2_Working Capital Current" xfId="12719" xr:uid="{00000000-0005-0000-0000-0000AE2D0000}"/>
    <cellStyle name="Check Cell 3" xfId="164" xr:uid="{00000000-0005-0000-0000-000092000000}"/>
    <cellStyle name="Check Cell 3 2" xfId="9186" xr:uid="{00000000-0005-0000-0000-0000AF2D0000}"/>
    <cellStyle name="Comma" xfId="2" builtinId="3"/>
    <cellStyle name="Comma 10" xfId="166" xr:uid="{00000000-0005-0000-0000-000094000000}"/>
    <cellStyle name="Comma 10 2" xfId="3" xr:uid="{00000000-0005-0000-0000-000095000000}"/>
    <cellStyle name="Comma 10 2 2" xfId="167" xr:uid="{00000000-0005-0000-0000-000096000000}"/>
    <cellStyle name="Comma 10 2 3" xfId="4" xr:uid="{00000000-0005-0000-0000-000097000000}"/>
    <cellStyle name="Comma 10 3" xfId="168" xr:uid="{00000000-0005-0000-0000-000098000000}"/>
    <cellStyle name="Comma 10 4" xfId="169" xr:uid="{00000000-0005-0000-0000-000099000000}"/>
    <cellStyle name="Comma 10 5" xfId="12720" xr:uid="{00000000-0005-0000-0000-0000B12D0000}"/>
    <cellStyle name="Comma 11" xfId="170" xr:uid="{00000000-0005-0000-0000-00009A000000}"/>
    <cellStyle name="Comma 11 2" xfId="171" xr:uid="{00000000-0005-0000-0000-00009B000000}"/>
    <cellStyle name="Comma 11 3" xfId="172" xr:uid="{00000000-0005-0000-0000-00009C000000}"/>
    <cellStyle name="Comma 11 4" xfId="13354" xr:uid="{00000000-0005-0000-0000-0000B22D0000}"/>
    <cellStyle name="Comma 12" xfId="173" xr:uid="{00000000-0005-0000-0000-00009D000000}"/>
    <cellStyle name="Comma 12 2" xfId="174" xr:uid="{00000000-0005-0000-0000-00009E000000}"/>
    <cellStyle name="Comma 12 2 2" xfId="175" xr:uid="{00000000-0005-0000-0000-00009F000000}"/>
    <cellStyle name="Comma 12 2 3" xfId="176" xr:uid="{00000000-0005-0000-0000-0000A0000000}"/>
    <cellStyle name="Comma 13" xfId="177" xr:uid="{00000000-0005-0000-0000-0000A1000000}"/>
    <cellStyle name="Comma 13 2" xfId="178" xr:uid="{00000000-0005-0000-0000-0000A2000000}"/>
    <cellStyle name="Comma 13 3" xfId="179" xr:uid="{00000000-0005-0000-0000-0000A3000000}"/>
    <cellStyle name="Comma 13 3 2" xfId="808" xr:uid="{00000000-0005-0000-0000-000034030000}"/>
    <cellStyle name="Comma 13 4" xfId="180" xr:uid="{00000000-0005-0000-0000-0000A4000000}"/>
    <cellStyle name="Comma 13 5" xfId="807" xr:uid="{00000000-0005-0000-0000-000033030000}"/>
    <cellStyle name="Comma 14" xfId="181" xr:uid="{00000000-0005-0000-0000-0000A5000000}"/>
    <cellStyle name="Comma 14 2" xfId="182" xr:uid="{00000000-0005-0000-0000-0000A6000000}"/>
    <cellStyle name="Comma 14 2 2" xfId="183" xr:uid="{00000000-0005-0000-0000-0000A7000000}"/>
    <cellStyle name="Comma 14 2 3" xfId="184" xr:uid="{00000000-0005-0000-0000-0000A8000000}"/>
    <cellStyle name="Comma 14 3" xfId="185" xr:uid="{00000000-0005-0000-0000-0000A9000000}"/>
    <cellStyle name="Comma 15" xfId="186" xr:uid="{00000000-0005-0000-0000-0000AA000000}"/>
    <cellStyle name="Comma 15 2" xfId="187" xr:uid="{00000000-0005-0000-0000-0000AB000000}"/>
    <cellStyle name="Comma 16" xfId="188" xr:uid="{00000000-0005-0000-0000-0000AC000000}"/>
    <cellStyle name="Comma 16 2" xfId="189" xr:uid="{00000000-0005-0000-0000-0000AD000000}"/>
    <cellStyle name="Comma 16 3" xfId="190" xr:uid="{00000000-0005-0000-0000-0000AE000000}"/>
    <cellStyle name="Comma 17" xfId="191" xr:uid="{00000000-0005-0000-0000-0000AF000000}"/>
    <cellStyle name="Comma 17 2" xfId="192" xr:uid="{00000000-0005-0000-0000-0000B0000000}"/>
    <cellStyle name="Comma 17 3" xfId="193" xr:uid="{00000000-0005-0000-0000-0000B1000000}"/>
    <cellStyle name="Comma 18" xfId="194" xr:uid="{00000000-0005-0000-0000-0000B2000000}"/>
    <cellStyle name="Comma 18 2" xfId="195" xr:uid="{00000000-0005-0000-0000-0000B3000000}"/>
    <cellStyle name="Comma 18 3" xfId="196" xr:uid="{00000000-0005-0000-0000-0000B4000000}"/>
    <cellStyle name="Comma 19" xfId="197" xr:uid="{00000000-0005-0000-0000-0000B5000000}"/>
    <cellStyle name="Comma 19 2" xfId="198" xr:uid="{00000000-0005-0000-0000-0000B6000000}"/>
    <cellStyle name="Comma 2" xfId="199" xr:uid="{00000000-0005-0000-0000-0000B7000000}"/>
    <cellStyle name="Comma 2 2" xfId="200" xr:uid="{00000000-0005-0000-0000-0000B8000000}"/>
    <cellStyle name="Comma 2 2 2" xfId="201" xr:uid="{00000000-0005-0000-0000-0000B9000000}"/>
    <cellStyle name="Comma 2 2 3" xfId="202" xr:uid="{00000000-0005-0000-0000-0000BA000000}"/>
    <cellStyle name="Comma 2 2 3 2" xfId="809" xr:uid="{00000000-0005-0000-0000-000035030000}"/>
    <cellStyle name="Comma 2 2 4" xfId="9187" xr:uid="{00000000-0005-0000-0000-0000B42D0000}"/>
    <cellStyle name="Comma 2 3" xfId="203" xr:uid="{00000000-0005-0000-0000-0000BB000000}"/>
    <cellStyle name="Comma 2 3 2" xfId="204" xr:uid="{00000000-0005-0000-0000-0000BC000000}"/>
    <cellStyle name="Comma 2 3 3" xfId="205" xr:uid="{00000000-0005-0000-0000-0000BD000000}"/>
    <cellStyle name="Comma 2 3 3 2" xfId="810" xr:uid="{00000000-0005-0000-0000-000036030000}"/>
    <cellStyle name="Comma 2 3 4" xfId="12721" xr:uid="{00000000-0005-0000-0000-0000B52D0000}"/>
    <cellStyle name="Comma 2 4" xfId="206" xr:uid="{00000000-0005-0000-0000-0000BE000000}"/>
    <cellStyle name="Comma 2 4 2" xfId="207" xr:uid="{00000000-0005-0000-0000-0000BF000000}"/>
    <cellStyle name="Comma 2 4 3" xfId="12722" xr:uid="{00000000-0005-0000-0000-0000B62D0000}"/>
    <cellStyle name="Comma 2 5" xfId="208" xr:uid="{00000000-0005-0000-0000-0000C0000000}"/>
    <cellStyle name="Comma 2 5 2" xfId="12723" xr:uid="{00000000-0005-0000-0000-0000B72D0000}"/>
    <cellStyle name="Comma 2 6" xfId="209" xr:uid="{00000000-0005-0000-0000-0000C1000000}"/>
    <cellStyle name="Comma 2 6 2" xfId="210" xr:uid="{00000000-0005-0000-0000-0000C2000000}"/>
    <cellStyle name="Comma 2 6 3" xfId="211" xr:uid="{00000000-0005-0000-0000-0000C3000000}"/>
    <cellStyle name="Comma 2 6 4" xfId="212" xr:uid="{00000000-0005-0000-0000-0000C4000000}"/>
    <cellStyle name="Comma 2 7" xfId="213" xr:uid="{00000000-0005-0000-0000-0000C5000000}"/>
    <cellStyle name="Comma 2 7 2" xfId="214" xr:uid="{00000000-0005-0000-0000-0000C6000000}"/>
    <cellStyle name="Comma 2 7 3" xfId="215" xr:uid="{00000000-0005-0000-0000-0000C7000000}"/>
    <cellStyle name="Comma 2 8" xfId="216" xr:uid="{00000000-0005-0000-0000-0000C8000000}"/>
    <cellStyle name="Comma 2 8 2" xfId="811" xr:uid="{00000000-0005-0000-0000-000037030000}"/>
    <cellStyle name="Comma 2 9" xfId="217" xr:uid="{00000000-0005-0000-0000-0000C9000000}"/>
    <cellStyle name="Comma 2_Item Activity INPUT" xfId="12724" xr:uid="{00000000-0005-0000-0000-0000B82D0000}"/>
    <cellStyle name="Comma 20" xfId="218" xr:uid="{00000000-0005-0000-0000-0000CA000000}"/>
    <cellStyle name="Comma 20 2" xfId="219" xr:uid="{00000000-0005-0000-0000-0000CB000000}"/>
    <cellStyle name="Comma 21" xfId="220" xr:uid="{00000000-0005-0000-0000-0000CC000000}"/>
    <cellStyle name="Comma 21 2" xfId="221" xr:uid="{00000000-0005-0000-0000-0000CD000000}"/>
    <cellStyle name="Comma 22" xfId="222" xr:uid="{00000000-0005-0000-0000-0000CE000000}"/>
    <cellStyle name="Comma 22 2" xfId="223" xr:uid="{00000000-0005-0000-0000-0000CF000000}"/>
    <cellStyle name="Comma 23" xfId="224" xr:uid="{00000000-0005-0000-0000-0000D0000000}"/>
    <cellStyle name="Comma 23 2" xfId="225" xr:uid="{00000000-0005-0000-0000-0000D1000000}"/>
    <cellStyle name="Comma 24" xfId="226" xr:uid="{00000000-0005-0000-0000-0000D2000000}"/>
    <cellStyle name="Comma 24 2" xfId="227" xr:uid="{00000000-0005-0000-0000-0000D3000000}"/>
    <cellStyle name="Comma 25" xfId="228" xr:uid="{00000000-0005-0000-0000-0000D4000000}"/>
    <cellStyle name="Comma 25 2" xfId="229" xr:uid="{00000000-0005-0000-0000-0000D5000000}"/>
    <cellStyle name="Comma 26" xfId="230" xr:uid="{00000000-0005-0000-0000-0000D6000000}"/>
    <cellStyle name="Comma 26 2" xfId="231" xr:uid="{00000000-0005-0000-0000-0000D7000000}"/>
    <cellStyle name="Comma 27" xfId="232" xr:uid="{00000000-0005-0000-0000-0000D8000000}"/>
    <cellStyle name="Comma 27 2" xfId="233" xr:uid="{00000000-0005-0000-0000-0000D9000000}"/>
    <cellStyle name="Comma 28" xfId="234" xr:uid="{00000000-0005-0000-0000-0000DA000000}"/>
    <cellStyle name="Comma 28 2" xfId="235" xr:uid="{00000000-0005-0000-0000-0000DB000000}"/>
    <cellStyle name="Comma 29" xfId="236" xr:uid="{00000000-0005-0000-0000-0000DC000000}"/>
    <cellStyle name="Comma 29 2" xfId="237" xr:uid="{00000000-0005-0000-0000-0000DD000000}"/>
    <cellStyle name="Comma 3" xfId="238" xr:uid="{00000000-0005-0000-0000-0000DE000000}"/>
    <cellStyle name="Comma 3 2" xfId="239" xr:uid="{00000000-0005-0000-0000-0000DF000000}"/>
    <cellStyle name="Comma 3 2 2" xfId="240" xr:uid="{00000000-0005-0000-0000-0000E0000000}"/>
    <cellStyle name="Comma 3 2 2 2" xfId="9191" xr:uid="{00000000-0005-0000-0000-0000BC2D0000}"/>
    <cellStyle name="Comma 3 2 2 3" xfId="9190" xr:uid="{00000000-0005-0000-0000-0000BB2D0000}"/>
    <cellStyle name="Comma 3 2 2_Working Capital Current" xfId="12725" xr:uid="{00000000-0005-0000-0000-0000BD2D0000}"/>
    <cellStyle name="Comma 3 2 3" xfId="9192" xr:uid="{00000000-0005-0000-0000-0000BE2D0000}"/>
    <cellStyle name="Comma 3 2 4" xfId="9193" xr:uid="{00000000-0005-0000-0000-0000BF2D0000}"/>
    <cellStyle name="Comma 3 2 5" xfId="9189" xr:uid="{00000000-0005-0000-0000-0000BA2D0000}"/>
    <cellStyle name="Comma 3 2_Working Capital Current" xfId="12726" xr:uid="{00000000-0005-0000-0000-0000C02D0000}"/>
    <cellStyle name="Comma 3 3" xfId="241" xr:uid="{00000000-0005-0000-0000-0000E1000000}"/>
    <cellStyle name="Comma 3 3 2" xfId="242" xr:uid="{00000000-0005-0000-0000-0000E2000000}"/>
    <cellStyle name="Comma 3 3 2 2" xfId="9195" xr:uid="{00000000-0005-0000-0000-0000C22D0000}"/>
    <cellStyle name="Comma 3 3 3" xfId="9194" xr:uid="{00000000-0005-0000-0000-0000C12D0000}"/>
    <cellStyle name="Comma 3 3_Working Capital Current" xfId="12727" xr:uid="{00000000-0005-0000-0000-0000C32D0000}"/>
    <cellStyle name="Comma 3 4" xfId="243" xr:uid="{00000000-0005-0000-0000-0000E3000000}"/>
    <cellStyle name="Comma 3 4 2" xfId="9196" xr:uid="{00000000-0005-0000-0000-0000C42D0000}"/>
    <cellStyle name="Comma 3 5" xfId="244" xr:uid="{00000000-0005-0000-0000-0000E4000000}"/>
    <cellStyle name="Comma 3 5 2" xfId="9197" xr:uid="{00000000-0005-0000-0000-0000C52D0000}"/>
    <cellStyle name="Comma 3 6" xfId="245" xr:uid="{00000000-0005-0000-0000-0000E5000000}"/>
    <cellStyle name="Comma 3 7" xfId="246" xr:uid="{00000000-0005-0000-0000-0000E6000000}"/>
    <cellStyle name="Comma 3 7 2" xfId="247" xr:uid="{00000000-0005-0000-0000-0000E7000000}"/>
    <cellStyle name="Comma 3 8" xfId="9188" xr:uid="{00000000-0005-0000-0000-0000B92D0000}"/>
    <cellStyle name="Comma 3_Working Capital Current" xfId="12728" xr:uid="{00000000-0005-0000-0000-0000C62D0000}"/>
    <cellStyle name="Comma 30" xfId="248" xr:uid="{00000000-0005-0000-0000-0000E8000000}"/>
    <cellStyle name="Comma 30 2" xfId="249" xr:uid="{00000000-0005-0000-0000-0000E9000000}"/>
    <cellStyle name="Comma 31" xfId="250" xr:uid="{00000000-0005-0000-0000-0000EA000000}"/>
    <cellStyle name="Comma 31 2" xfId="251" xr:uid="{00000000-0005-0000-0000-0000EB000000}"/>
    <cellStyle name="Comma 31 3" xfId="252" xr:uid="{00000000-0005-0000-0000-0000EC000000}"/>
    <cellStyle name="Comma 32" xfId="253" xr:uid="{00000000-0005-0000-0000-0000ED000000}"/>
    <cellStyle name="Comma 32 2" xfId="254" xr:uid="{00000000-0005-0000-0000-0000EE000000}"/>
    <cellStyle name="Comma 33" xfId="255" xr:uid="{00000000-0005-0000-0000-0000EF000000}"/>
    <cellStyle name="Comma 33 2" xfId="256" xr:uid="{00000000-0005-0000-0000-0000F0000000}"/>
    <cellStyle name="Comma 33 3" xfId="257" xr:uid="{00000000-0005-0000-0000-0000F1000000}"/>
    <cellStyle name="Comma 34" xfId="258" xr:uid="{00000000-0005-0000-0000-0000F2000000}"/>
    <cellStyle name="Comma 34 2" xfId="259" xr:uid="{00000000-0005-0000-0000-0000F3000000}"/>
    <cellStyle name="Comma 35" xfId="260" xr:uid="{00000000-0005-0000-0000-0000F4000000}"/>
    <cellStyle name="Comma 36" xfId="261" xr:uid="{00000000-0005-0000-0000-0000F5000000}"/>
    <cellStyle name="Comma 36 2" xfId="262" xr:uid="{00000000-0005-0000-0000-0000F6000000}"/>
    <cellStyle name="Comma 37" xfId="165" xr:uid="{00000000-0005-0000-0000-0000F7000000}"/>
    <cellStyle name="Comma 38" xfId="806" xr:uid="{00000000-0005-0000-0000-000032030000}"/>
    <cellStyle name="Comma 39" xfId="822" xr:uid="{00000000-0005-0000-0000-000040030000}"/>
    <cellStyle name="Comma 4" xfId="263" xr:uid="{00000000-0005-0000-0000-0000F8000000}"/>
    <cellStyle name="Comma 4 2" xfId="264" xr:uid="{00000000-0005-0000-0000-0000F9000000}"/>
    <cellStyle name="Comma 4 2 2" xfId="265" xr:uid="{00000000-0005-0000-0000-0000FA000000}"/>
    <cellStyle name="Comma 4 2 2 2" xfId="9201" xr:uid="{00000000-0005-0000-0000-0000CA2D0000}"/>
    <cellStyle name="Comma 4 2 2 3" xfId="9200" xr:uid="{00000000-0005-0000-0000-0000C92D0000}"/>
    <cellStyle name="Comma 4 2 2_Working Capital Current" xfId="12729" xr:uid="{00000000-0005-0000-0000-0000CB2D0000}"/>
    <cellStyle name="Comma 4 2 3" xfId="9202" xr:uid="{00000000-0005-0000-0000-0000CC2D0000}"/>
    <cellStyle name="Comma 4 2 4" xfId="9203" xr:uid="{00000000-0005-0000-0000-0000CD2D0000}"/>
    <cellStyle name="Comma 4 2 5" xfId="9199" xr:uid="{00000000-0005-0000-0000-0000C82D0000}"/>
    <cellStyle name="Comma 4 2_Working Capital Current" xfId="12730" xr:uid="{00000000-0005-0000-0000-0000CE2D0000}"/>
    <cellStyle name="Comma 4 3" xfId="266" xr:uid="{00000000-0005-0000-0000-0000FB000000}"/>
    <cellStyle name="Comma 4 3 2" xfId="267" xr:uid="{00000000-0005-0000-0000-0000FC000000}"/>
    <cellStyle name="Comma 4 3 2 2" xfId="9205" xr:uid="{00000000-0005-0000-0000-0000D02D0000}"/>
    <cellStyle name="Comma 4 3 3" xfId="9204" xr:uid="{00000000-0005-0000-0000-0000CF2D0000}"/>
    <cellStyle name="Comma 4 3_Working Capital Current" xfId="12731" xr:uid="{00000000-0005-0000-0000-0000D12D0000}"/>
    <cellStyle name="Comma 4 4" xfId="268" xr:uid="{00000000-0005-0000-0000-0000FD000000}"/>
    <cellStyle name="Comma 4 4 2" xfId="9206" xr:uid="{00000000-0005-0000-0000-0000D22D0000}"/>
    <cellStyle name="Comma 4 5" xfId="269" xr:uid="{00000000-0005-0000-0000-0000FE000000}"/>
    <cellStyle name="Comma 4 5 2" xfId="9207" xr:uid="{00000000-0005-0000-0000-0000D32D0000}"/>
    <cellStyle name="Comma 4 6" xfId="270" xr:uid="{00000000-0005-0000-0000-0000FF000000}"/>
    <cellStyle name="Comma 4 6 2" xfId="812" xr:uid="{00000000-0005-0000-0000-000038030000}"/>
    <cellStyle name="Comma 4 7" xfId="9198" xr:uid="{00000000-0005-0000-0000-0000C72D0000}"/>
    <cellStyle name="Comma 4_Working Capital Current" xfId="12732" xr:uid="{00000000-0005-0000-0000-0000D42D0000}"/>
    <cellStyle name="Comma 5" xfId="271" xr:uid="{00000000-0005-0000-0000-000000010000}"/>
    <cellStyle name="Comma 5 2" xfId="272" xr:uid="{00000000-0005-0000-0000-000001010000}"/>
    <cellStyle name="Comma 5 2 2" xfId="273" xr:uid="{00000000-0005-0000-0000-000002010000}"/>
    <cellStyle name="Comma 5 2 3" xfId="9209" xr:uid="{00000000-0005-0000-0000-0000D62D0000}"/>
    <cellStyle name="Comma 5 3" xfId="274" xr:uid="{00000000-0005-0000-0000-000003010000}"/>
    <cellStyle name="Comma 5 4" xfId="275" xr:uid="{00000000-0005-0000-0000-000004010000}"/>
    <cellStyle name="Comma 5 5" xfId="276" xr:uid="{00000000-0005-0000-0000-000005010000}"/>
    <cellStyle name="Comma 5 6" xfId="9208" xr:uid="{00000000-0005-0000-0000-0000D52D0000}"/>
    <cellStyle name="Comma 5_Not_for_upload_before_M4_correc" xfId="12733" xr:uid="{00000000-0005-0000-0000-0000D72D0000}"/>
    <cellStyle name="Comma 6" xfId="277" xr:uid="{00000000-0005-0000-0000-000006010000}"/>
    <cellStyle name="Comma 6 2" xfId="278" xr:uid="{00000000-0005-0000-0000-000007010000}"/>
    <cellStyle name="Comma 6 2 2" xfId="9211" xr:uid="{00000000-0005-0000-0000-0000D92D0000}"/>
    <cellStyle name="Comma 6 3" xfId="279" xr:uid="{00000000-0005-0000-0000-000008010000}"/>
    <cellStyle name="Comma 6 3 2" xfId="9212" xr:uid="{00000000-0005-0000-0000-0000DA2D0000}"/>
    <cellStyle name="Comma 6 4" xfId="280" xr:uid="{00000000-0005-0000-0000-000009010000}"/>
    <cellStyle name="Comma 6 5" xfId="9210" xr:uid="{00000000-0005-0000-0000-0000D82D0000}"/>
    <cellStyle name="Comma 6_Working Capital Current" xfId="12734" xr:uid="{00000000-0005-0000-0000-0000DB2D0000}"/>
    <cellStyle name="Comma 7" xfId="281" xr:uid="{00000000-0005-0000-0000-00000A010000}"/>
    <cellStyle name="Comma 7 2" xfId="282" xr:uid="{00000000-0005-0000-0000-00000B010000}"/>
    <cellStyle name="Comma 7 3" xfId="9213" xr:uid="{00000000-0005-0000-0000-0000DC2D0000}"/>
    <cellStyle name="Comma 8" xfId="283" xr:uid="{00000000-0005-0000-0000-00000C010000}"/>
    <cellStyle name="Comma 8 2" xfId="284" xr:uid="{00000000-0005-0000-0000-00000D010000}"/>
    <cellStyle name="Comma 8 3" xfId="9214" xr:uid="{00000000-0005-0000-0000-0000DD2D0000}"/>
    <cellStyle name="Comma 9" xfId="285" xr:uid="{00000000-0005-0000-0000-00000E010000}"/>
    <cellStyle name="Comma 9 2" xfId="286" xr:uid="{00000000-0005-0000-0000-00000F010000}"/>
    <cellStyle name="Comma 9 3" xfId="12735" xr:uid="{00000000-0005-0000-0000-0000DE2D0000}"/>
    <cellStyle name="Comma0" xfId="287" xr:uid="{00000000-0005-0000-0000-000010010000}"/>
    <cellStyle name="Currency 2" xfId="288" xr:uid="{00000000-0005-0000-0000-000011010000}"/>
    <cellStyle name="Currency 3" xfId="289" xr:uid="{00000000-0005-0000-0000-000012010000}"/>
    <cellStyle name="Currency 4" xfId="290" xr:uid="{00000000-0005-0000-0000-000013010000}"/>
    <cellStyle name="Currency0" xfId="291" xr:uid="{00000000-0005-0000-0000-000014010000}"/>
    <cellStyle name="DATE" xfId="292" xr:uid="{00000000-0005-0000-0000-000015010000}"/>
    <cellStyle name="Date 2" xfId="293" xr:uid="{00000000-0005-0000-0000-000016010000}"/>
    <cellStyle name="Date 3" xfId="9215" xr:uid="{00000000-0005-0000-0000-0000E02D0000}"/>
    <cellStyle name="Euro" xfId="294" xr:uid="{00000000-0005-0000-0000-000017010000}"/>
    <cellStyle name="Euro 2" xfId="295" xr:uid="{00000000-0005-0000-0000-000018010000}"/>
    <cellStyle name="Euro 2 2" xfId="296" xr:uid="{00000000-0005-0000-0000-000019010000}"/>
    <cellStyle name="Euro 2 3" xfId="297" xr:uid="{00000000-0005-0000-0000-00001A010000}"/>
    <cellStyle name="Euro 3" xfId="298" xr:uid="{00000000-0005-0000-0000-00001B010000}"/>
    <cellStyle name="Euro 3 2" xfId="299" xr:uid="{00000000-0005-0000-0000-00001C010000}"/>
    <cellStyle name="Euro 4" xfId="300" xr:uid="{00000000-0005-0000-0000-00001D010000}"/>
    <cellStyle name="Euro 4 2" xfId="301" xr:uid="{00000000-0005-0000-0000-00001E010000}"/>
    <cellStyle name="Euro 5" xfId="302" xr:uid="{00000000-0005-0000-0000-00001F010000}"/>
    <cellStyle name="Euro 5 2" xfId="303" xr:uid="{00000000-0005-0000-0000-000020010000}"/>
    <cellStyle name="Euro 6" xfId="304" xr:uid="{00000000-0005-0000-0000-000021010000}"/>
    <cellStyle name="Euro 7" xfId="305" xr:uid="{00000000-0005-0000-0000-000022010000}"/>
    <cellStyle name="Euro 8" xfId="306" xr:uid="{00000000-0005-0000-0000-000023010000}"/>
    <cellStyle name="Euro 8 2" xfId="307" xr:uid="{00000000-0005-0000-0000-000024010000}"/>
    <cellStyle name="Euro 8 3" xfId="308" xr:uid="{00000000-0005-0000-0000-000025010000}"/>
    <cellStyle name="Euro 9" xfId="309" xr:uid="{00000000-0005-0000-0000-000026010000}"/>
    <cellStyle name="Explanatory Text" xfId="18" builtinId="53" customBuiltin="1"/>
    <cellStyle name="Explanatory Text 2" xfId="310" xr:uid="{00000000-0005-0000-0000-000028010000}"/>
    <cellStyle name="Explanatory Text 2 2" xfId="311" xr:uid="{00000000-0005-0000-0000-000029010000}"/>
    <cellStyle name="Explanatory Text 2 2 2" xfId="9217" xr:uid="{00000000-0005-0000-0000-0000E22D0000}"/>
    <cellStyle name="Explanatory Text 2 3" xfId="9216" xr:uid="{00000000-0005-0000-0000-0000E12D0000}"/>
    <cellStyle name="Explanatory Text 2_Working Capital Current" xfId="12736" xr:uid="{00000000-0005-0000-0000-0000E32D0000}"/>
    <cellStyle name="Explanatory Text 3" xfId="312" xr:uid="{00000000-0005-0000-0000-00002A010000}"/>
    <cellStyle name="Explanatory Text 3 2" xfId="9218" xr:uid="{00000000-0005-0000-0000-0000E42D0000}"/>
    <cellStyle name="Fixed" xfId="313" xr:uid="{00000000-0005-0000-0000-00002B010000}"/>
    <cellStyle name="Good" xfId="11" builtinId="26" customBuiltin="1"/>
    <cellStyle name="Good 2" xfId="314" xr:uid="{00000000-0005-0000-0000-00002D010000}"/>
    <cellStyle name="Good 2 2" xfId="315" xr:uid="{00000000-0005-0000-0000-00002E010000}"/>
    <cellStyle name="Good 2 2 2" xfId="9220" xr:uid="{00000000-0005-0000-0000-0000E62D0000}"/>
    <cellStyle name="Good 2 3" xfId="9219" xr:uid="{00000000-0005-0000-0000-0000E52D0000}"/>
    <cellStyle name="Good 2_Working Capital Current" xfId="12737" xr:uid="{00000000-0005-0000-0000-0000E72D0000}"/>
    <cellStyle name="Good 3" xfId="316" xr:uid="{00000000-0005-0000-0000-00002F010000}"/>
    <cellStyle name="Good 3 2" xfId="9221" xr:uid="{00000000-0005-0000-0000-0000E82D0000}"/>
    <cellStyle name="H1" xfId="317" xr:uid="{00000000-0005-0000-0000-000030010000}"/>
    <cellStyle name="H2" xfId="318" xr:uid="{00000000-0005-0000-0000-000031010000}"/>
    <cellStyle name="H3" xfId="319" xr:uid="{00000000-0005-0000-0000-000032010000}"/>
    <cellStyle name="H4" xfId="320" xr:uid="{00000000-0005-0000-0000-000033010000}"/>
    <cellStyle name="H4Bold" xfId="321" xr:uid="{00000000-0005-0000-0000-000034010000}"/>
    <cellStyle name="Header1" xfId="322" xr:uid="{00000000-0005-0000-0000-000035010000}"/>
    <cellStyle name="Header2" xfId="323" xr:uid="{00000000-0005-0000-0000-000036010000}"/>
    <cellStyle name="Heading 1" xfId="7" builtinId="16" customBuiltin="1"/>
    <cellStyle name="Heading 1 2" xfId="324" xr:uid="{00000000-0005-0000-0000-000038010000}"/>
    <cellStyle name="Heading 1 2 2" xfId="325" xr:uid="{00000000-0005-0000-0000-000039010000}"/>
    <cellStyle name="Heading 1 2 2 2" xfId="9223" xr:uid="{00000000-0005-0000-0000-0000EA2D0000}"/>
    <cellStyle name="Heading 1 2 3" xfId="9222" xr:uid="{00000000-0005-0000-0000-0000E92D0000}"/>
    <cellStyle name="Heading 1 2_Working Capital Current" xfId="12738" xr:uid="{00000000-0005-0000-0000-0000EB2D0000}"/>
    <cellStyle name="Heading 1 3" xfId="326" xr:uid="{00000000-0005-0000-0000-00003A010000}"/>
    <cellStyle name="Heading 1 3 2" xfId="327" xr:uid="{00000000-0005-0000-0000-00003B010000}"/>
    <cellStyle name="Heading 1 3 3" xfId="9224" xr:uid="{00000000-0005-0000-0000-0000EC2D0000}"/>
    <cellStyle name="Heading 2" xfId="8" builtinId="17" customBuiltin="1"/>
    <cellStyle name="Heading 2 2" xfId="328" xr:uid="{00000000-0005-0000-0000-00003D010000}"/>
    <cellStyle name="Heading 2 2 2" xfId="329" xr:uid="{00000000-0005-0000-0000-00003E010000}"/>
    <cellStyle name="Heading 2 2 2 2" xfId="9226" xr:uid="{00000000-0005-0000-0000-0000EE2D0000}"/>
    <cellStyle name="Heading 2 2 3" xfId="9225" xr:uid="{00000000-0005-0000-0000-0000ED2D0000}"/>
    <cellStyle name="Heading 2 2_Working Capital Current" xfId="12739" xr:uid="{00000000-0005-0000-0000-0000EF2D0000}"/>
    <cellStyle name="Heading 2 3" xfId="330" xr:uid="{00000000-0005-0000-0000-00003F010000}"/>
    <cellStyle name="Heading 2 3 2" xfId="331" xr:uid="{00000000-0005-0000-0000-000040010000}"/>
    <cellStyle name="Heading 2 3 3" xfId="9227" xr:uid="{00000000-0005-0000-0000-0000F02D0000}"/>
    <cellStyle name="Heading 3" xfId="9" builtinId="18" customBuiltin="1"/>
    <cellStyle name="Heading 3 2" xfId="332" xr:uid="{00000000-0005-0000-0000-000042010000}"/>
    <cellStyle name="Heading 3 2 2" xfId="333" xr:uid="{00000000-0005-0000-0000-000043010000}"/>
    <cellStyle name="Heading 3 2 2 2" xfId="9229" xr:uid="{00000000-0005-0000-0000-0000F22D0000}"/>
    <cellStyle name="Heading 3 2 3" xfId="9228" xr:uid="{00000000-0005-0000-0000-0000F12D0000}"/>
    <cellStyle name="Heading 3 2_Working Capital Current" xfId="12740" xr:uid="{00000000-0005-0000-0000-0000F32D0000}"/>
    <cellStyle name="Heading 3 3" xfId="334" xr:uid="{00000000-0005-0000-0000-000044010000}"/>
    <cellStyle name="Heading 3 3 2" xfId="9230" xr:uid="{00000000-0005-0000-0000-0000F42D0000}"/>
    <cellStyle name="Heading 4" xfId="10" builtinId="19" customBuiltin="1"/>
    <cellStyle name="Heading 4 2" xfId="335" xr:uid="{00000000-0005-0000-0000-000046010000}"/>
    <cellStyle name="Heading 4 2 2" xfId="336" xr:uid="{00000000-0005-0000-0000-000047010000}"/>
    <cellStyle name="Heading 4 2 2 2" xfId="9232" xr:uid="{00000000-0005-0000-0000-0000F62D0000}"/>
    <cellStyle name="Heading 4 2 3" xfId="9231" xr:uid="{00000000-0005-0000-0000-0000F52D0000}"/>
    <cellStyle name="Heading 4 2_Working Capital Current" xfId="12741" xr:uid="{00000000-0005-0000-0000-0000F72D0000}"/>
    <cellStyle name="Heading 4 3" xfId="337" xr:uid="{00000000-0005-0000-0000-000048010000}"/>
    <cellStyle name="Heading 4 3 2" xfId="9233" xr:uid="{00000000-0005-0000-0000-0000F82D0000}"/>
    <cellStyle name="Hyperlink 2" xfId="338" xr:uid="{00000000-0005-0000-0000-000049010000}"/>
    <cellStyle name="Hyperlink 2 2" xfId="339" xr:uid="{00000000-0005-0000-0000-00004A010000}"/>
    <cellStyle name="Hyperlink 2 3" xfId="340" xr:uid="{00000000-0005-0000-0000-00004B010000}"/>
    <cellStyle name="Hyperlink 2 3 2" xfId="341" xr:uid="{00000000-0005-0000-0000-00004C010000}"/>
    <cellStyle name="Hyperlink 2 3 3" xfId="342" xr:uid="{00000000-0005-0000-0000-00004D010000}"/>
    <cellStyle name="Hyperlink 2 4" xfId="343" xr:uid="{00000000-0005-0000-0000-00004E010000}"/>
    <cellStyle name="Hyperlink 3" xfId="344" xr:uid="{00000000-0005-0000-0000-00004F010000}"/>
    <cellStyle name="InfoDataColumn" xfId="345" xr:uid="{00000000-0005-0000-0000-000050010000}"/>
    <cellStyle name="InfoDataRow" xfId="346" xr:uid="{00000000-0005-0000-0000-000051010000}"/>
    <cellStyle name="InfoLabelColumn" xfId="347" xr:uid="{00000000-0005-0000-0000-000052010000}"/>
    <cellStyle name="InfoLabelRow" xfId="348" xr:uid="{00000000-0005-0000-0000-000053010000}"/>
    <cellStyle name="InfolDataColumn" xfId="349" xr:uid="{00000000-0005-0000-0000-000054010000}"/>
    <cellStyle name="Input" xfId="819" builtinId="20" customBuiltin="1"/>
    <cellStyle name="Input 2" xfId="351" xr:uid="{00000000-0005-0000-0000-000055010000}"/>
    <cellStyle name="input 2 10" xfId="352" xr:uid="{00000000-0005-0000-0000-000056010000}"/>
    <cellStyle name="Input 2 11" xfId="9234" xr:uid="{00000000-0005-0000-0000-0000F92D0000}"/>
    <cellStyle name="Input 2 2" xfId="353" xr:uid="{00000000-0005-0000-0000-000057010000}"/>
    <cellStyle name="Input 2 2 2" xfId="9235" xr:uid="{00000000-0005-0000-0000-0000FA2D0000}"/>
    <cellStyle name="Input 2 3" xfId="354" xr:uid="{00000000-0005-0000-0000-000058010000}"/>
    <cellStyle name="input 2 4" xfId="355" xr:uid="{00000000-0005-0000-0000-000059010000}"/>
    <cellStyle name="input 2 5" xfId="356" xr:uid="{00000000-0005-0000-0000-00005A010000}"/>
    <cellStyle name="input 2 6" xfId="357" xr:uid="{00000000-0005-0000-0000-00005B010000}"/>
    <cellStyle name="input 2 7" xfId="358" xr:uid="{00000000-0005-0000-0000-00005C010000}"/>
    <cellStyle name="input 2 8" xfId="359" xr:uid="{00000000-0005-0000-0000-00005D010000}"/>
    <cellStyle name="input 2 9" xfId="360" xr:uid="{00000000-0005-0000-0000-00005E010000}"/>
    <cellStyle name="Input 2_Working Capital Current" xfId="12742" xr:uid="{00000000-0005-0000-0000-0000FB2D0000}"/>
    <cellStyle name="Input 3" xfId="361" xr:uid="{00000000-0005-0000-0000-00005F010000}"/>
    <cellStyle name="Input 3 2" xfId="9236" xr:uid="{00000000-0005-0000-0000-0000FC2D0000}"/>
    <cellStyle name="input 4" xfId="362" xr:uid="{00000000-0005-0000-0000-000060010000}"/>
    <cellStyle name="input 5" xfId="350" xr:uid="{00000000-0005-0000-0000-000061010000}"/>
    <cellStyle name="input 6" xfId="814" xr:uid="{00000000-0005-0000-0000-00003A030000}"/>
    <cellStyle name="input 7" xfId="815" xr:uid="{00000000-0005-0000-0000-00003F030000}"/>
    <cellStyle name="input 8" xfId="813" xr:uid="{00000000-0005-0000-0000-000041030000}"/>
    <cellStyle name="Input Cells" xfId="363" xr:uid="{00000000-0005-0000-0000-000062010000}"/>
    <cellStyle name="InputA" xfId="364" xr:uid="{00000000-0005-0000-0000-000063010000}"/>
    <cellStyle name="InputDataColumn" xfId="365" xr:uid="{00000000-0005-0000-0000-000064010000}"/>
    <cellStyle name="InputDataRow" xfId="366" xr:uid="{00000000-0005-0000-0000-000065010000}"/>
    <cellStyle name="InputLabelColumn" xfId="367" xr:uid="{00000000-0005-0000-0000-000066010000}"/>
    <cellStyle name="InputLabelRow" xfId="368" xr:uid="{00000000-0005-0000-0000-000067010000}"/>
    <cellStyle name="IntermediateDataColumn" xfId="369" xr:uid="{00000000-0005-0000-0000-000068010000}"/>
    <cellStyle name="IntermediateLabelColumn" xfId="370" xr:uid="{00000000-0005-0000-0000-000069010000}"/>
    <cellStyle name="InvalidCell" xfId="371" xr:uid="{00000000-0005-0000-0000-00006A010000}"/>
    <cellStyle name="Linked Cell" xfId="15" builtinId="24" customBuiltin="1"/>
    <cellStyle name="Linked Cell 2" xfId="372" xr:uid="{00000000-0005-0000-0000-00006C010000}"/>
    <cellStyle name="Linked Cell 2 2" xfId="373" xr:uid="{00000000-0005-0000-0000-00006D010000}"/>
    <cellStyle name="Linked Cell 2 2 2" xfId="9238" xr:uid="{00000000-0005-0000-0000-0000FE2D0000}"/>
    <cellStyle name="Linked Cell 2 3" xfId="9237" xr:uid="{00000000-0005-0000-0000-0000FD2D0000}"/>
    <cellStyle name="Linked Cell 2_Working Capital Current" xfId="12743" xr:uid="{00000000-0005-0000-0000-0000FF2D0000}"/>
    <cellStyle name="Linked Cell 3" xfId="374" xr:uid="{00000000-0005-0000-0000-00006E010000}"/>
    <cellStyle name="Linked Cell 3 2" xfId="9239" xr:uid="{00000000-0005-0000-0000-0000002E0000}"/>
    <cellStyle name="Milliers [0]_Open&amp;Close" xfId="375" xr:uid="{00000000-0005-0000-0000-00006F010000}"/>
    <cellStyle name="Milliers_Open&amp;Close" xfId="376" xr:uid="{00000000-0005-0000-0000-000070010000}"/>
    <cellStyle name="Monétaire [0]_Open&amp;Close" xfId="377" xr:uid="{00000000-0005-0000-0000-000071010000}"/>
    <cellStyle name="Monétaire_Open&amp;Close" xfId="378" xr:uid="{00000000-0005-0000-0000-000072010000}"/>
    <cellStyle name="Neutral 2" xfId="380" xr:uid="{00000000-0005-0000-0000-000073010000}"/>
    <cellStyle name="Neutral 2 2" xfId="381" xr:uid="{00000000-0005-0000-0000-000074010000}"/>
    <cellStyle name="Neutral 2 2 2" xfId="9241" xr:uid="{00000000-0005-0000-0000-0000022E0000}"/>
    <cellStyle name="Neutral 2 3" xfId="9240" xr:uid="{00000000-0005-0000-0000-0000012E0000}"/>
    <cellStyle name="Neutral 2_Working Capital Current" xfId="12744" xr:uid="{00000000-0005-0000-0000-0000032E0000}"/>
    <cellStyle name="Neutral 3" xfId="382" xr:uid="{00000000-0005-0000-0000-000075010000}"/>
    <cellStyle name="Neutral 3 2" xfId="9242" xr:uid="{00000000-0005-0000-0000-0000042E0000}"/>
    <cellStyle name="Neutral 4" xfId="379" xr:uid="{00000000-0005-0000-0000-000076010000}"/>
    <cellStyle name="NewSheet" xfId="383" xr:uid="{00000000-0005-0000-0000-000077010000}"/>
    <cellStyle name="noninput" xfId="384" xr:uid="{00000000-0005-0000-0000-000078010000}"/>
    <cellStyle name="noninput 2" xfId="385" xr:uid="{00000000-0005-0000-0000-000079010000}"/>
    <cellStyle name="noninput 3" xfId="386" xr:uid="{00000000-0005-0000-0000-00007A010000}"/>
    <cellStyle name="noninput 4" xfId="387" xr:uid="{00000000-0005-0000-0000-00007B010000}"/>
    <cellStyle name="Normal" xfId="0" builtinId="0"/>
    <cellStyle name="Normal - Style1" xfId="388" xr:uid="{00000000-0005-0000-0000-00007D010000}"/>
    <cellStyle name="Normal 10" xfId="389" xr:uid="{00000000-0005-0000-0000-00007E010000}"/>
    <cellStyle name="Normal 10 2" xfId="9244" xr:uid="{00000000-0005-0000-0000-0000072E0000}"/>
    <cellStyle name="Normal 10 2 2" xfId="9245" xr:uid="{00000000-0005-0000-0000-0000082E0000}"/>
    <cellStyle name="Normal 10 2 2 2" xfId="9246" xr:uid="{00000000-0005-0000-0000-0000092E0000}"/>
    <cellStyle name="Normal 10 2 2_Working Capital Current" xfId="12745" xr:uid="{00000000-0005-0000-0000-00000A2E0000}"/>
    <cellStyle name="Normal 10 2 3" xfId="9247" xr:uid="{00000000-0005-0000-0000-00000B2E0000}"/>
    <cellStyle name="Normal 10 2 4" xfId="9248" xr:uid="{00000000-0005-0000-0000-00000C2E0000}"/>
    <cellStyle name="Normal 10 2_Working Capital Current" xfId="12746" xr:uid="{00000000-0005-0000-0000-00000D2E0000}"/>
    <cellStyle name="Normal 10 3" xfId="9249" xr:uid="{00000000-0005-0000-0000-00000E2E0000}"/>
    <cellStyle name="Normal 10 4" xfId="9250" xr:uid="{00000000-0005-0000-0000-00000F2E0000}"/>
    <cellStyle name="Normal 10 5" xfId="9243" xr:uid="{00000000-0005-0000-0000-0000062E0000}"/>
    <cellStyle name="Normal 10_Not_for_upload_before_M4_correc" xfId="12747" xr:uid="{00000000-0005-0000-0000-0000102E0000}"/>
    <cellStyle name="Normal 100" xfId="390" xr:uid="{00000000-0005-0000-0000-00007F010000}"/>
    <cellStyle name="Normal 101" xfId="391" xr:uid="{00000000-0005-0000-0000-000080010000}"/>
    <cellStyle name="Normal 102" xfId="392" xr:uid="{00000000-0005-0000-0000-000081010000}"/>
    <cellStyle name="Normal 103" xfId="393" xr:uid="{00000000-0005-0000-0000-000082010000}"/>
    <cellStyle name="Normal 104" xfId="394" xr:uid="{00000000-0005-0000-0000-000083010000}"/>
    <cellStyle name="Normal 105" xfId="395" xr:uid="{00000000-0005-0000-0000-000084010000}"/>
    <cellStyle name="Normal 106" xfId="396" xr:uid="{00000000-0005-0000-0000-000085010000}"/>
    <cellStyle name="Normal 107" xfId="397" xr:uid="{00000000-0005-0000-0000-000086010000}"/>
    <cellStyle name="Normal 108" xfId="398" xr:uid="{00000000-0005-0000-0000-000087010000}"/>
    <cellStyle name="Normal 109" xfId="399" xr:uid="{00000000-0005-0000-0000-000088010000}"/>
    <cellStyle name="Normal 11" xfId="400" xr:uid="{00000000-0005-0000-0000-000089010000}"/>
    <cellStyle name="Normal 11 2" xfId="9252" xr:uid="{00000000-0005-0000-0000-0000122E0000}"/>
    <cellStyle name="Normal 11 2 2" xfId="9253" xr:uid="{00000000-0005-0000-0000-0000132E0000}"/>
    <cellStyle name="Normal 11 2 2 2" xfId="9254" xr:uid="{00000000-0005-0000-0000-0000142E0000}"/>
    <cellStyle name="Normal 11 2 2_Working Capital Current" xfId="12748" xr:uid="{00000000-0005-0000-0000-0000152E0000}"/>
    <cellStyle name="Normal 11 2 3" xfId="9255" xr:uid="{00000000-0005-0000-0000-0000162E0000}"/>
    <cellStyle name="Normal 11 2 4" xfId="9256" xr:uid="{00000000-0005-0000-0000-0000172E0000}"/>
    <cellStyle name="Normal 11 2_Working Capital Current" xfId="12749" xr:uid="{00000000-0005-0000-0000-0000182E0000}"/>
    <cellStyle name="Normal 11 3" xfId="9257" xr:uid="{00000000-0005-0000-0000-0000192E0000}"/>
    <cellStyle name="Normal 11 4" xfId="9258" xr:uid="{00000000-0005-0000-0000-00001A2E0000}"/>
    <cellStyle name="Normal 11 5" xfId="9251" xr:uid="{00000000-0005-0000-0000-0000112E0000}"/>
    <cellStyle name="Normal 11_Not_for_upload_before_M4_correc" xfId="12750" xr:uid="{00000000-0005-0000-0000-00001B2E0000}"/>
    <cellStyle name="Normal 110" xfId="401" xr:uid="{00000000-0005-0000-0000-00008A010000}"/>
    <cellStyle name="Normal 110 2" xfId="402" xr:uid="{00000000-0005-0000-0000-00008B010000}"/>
    <cellStyle name="Normal 110 3" xfId="403" xr:uid="{00000000-0005-0000-0000-00008C010000}"/>
    <cellStyle name="Normal 111" xfId="404" xr:uid="{00000000-0005-0000-0000-00008D010000}"/>
    <cellStyle name="Normal 111 2" xfId="405" xr:uid="{00000000-0005-0000-0000-00008E010000}"/>
    <cellStyle name="Normal 111 3" xfId="406" xr:uid="{00000000-0005-0000-0000-00008F010000}"/>
    <cellStyle name="Normal 112" xfId="407" xr:uid="{00000000-0005-0000-0000-000090010000}"/>
    <cellStyle name="Normal 113" xfId="408" xr:uid="{00000000-0005-0000-0000-000091010000}"/>
    <cellStyle name="Normal 114" xfId="409" xr:uid="{00000000-0005-0000-0000-000092010000}"/>
    <cellStyle name="Normal 115" xfId="410" xr:uid="{00000000-0005-0000-0000-000093010000}"/>
    <cellStyle name="Normal 116" xfId="411" xr:uid="{00000000-0005-0000-0000-000094010000}"/>
    <cellStyle name="Normal 117" xfId="412" xr:uid="{00000000-0005-0000-0000-000095010000}"/>
    <cellStyle name="Normal 118" xfId="413" xr:uid="{00000000-0005-0000-0000-000096010000}"/>
    <cellStyle name="Normal 119" xfId="414" xr:uid="{00000000-0005-0000-0000-000097010000}"/>
    <cellStyle name="Normal 12" xfId="415" xr:uid="{00000000-0005-0000-0000-000098010000}"/>
    <cellStyle name="Normal 12 2" xfId="9260" xr:uid="{00000000-0005-0000-0000-00001D2E0000}"/>
    <cellStyle name="Normal 12 3" xfId="9259" xr:uid="{00000000-0005-0000-0000-00001C2E0000}"/>
    <cellStyle name="Normal 12_Not_for_upload_before_M4_correc" xfId="12751" xr:uid="{00000000-0005-0000-0000-00001E2E0000}"/>
    <cellStyle name="Normal 120" xfId="416" xr:uid="{00000000-0005-0000-0000-000099010000}"/>
    <cellStyle name="Normal 121" xfId="417" xr:uid="{00000000-0005-0000-0000-00009A010000}"/>
    <cellStyle name="Normal 122" xfId="418" xr:uid="{00000000-0005-0000-0000-00009B010000}"/>
    <cellStyle name="Normal 123" xfId="38" xr:uid="{00000000-0005-0000-0000-00009C010000}"/>
    <cellStyle name="Normal 124" xfId="805" xr:uid="{00000000-0005-0000-0000-00003C030000}"/>
    <cellStyle name="Normal 125" xfId="817" xr:uid="{00000000-0005-0000-0000-000040030000}"/>
    <cellStyle name="Normal 126" xfId="818" xr:uid="{00000000-0005-0000-0000-000042030000}"/>
    <cellStyle name="Normal 127" xfId="821" xr:uid="{00000000-0005-0000-0000-000041030000}"/>
    <cellStyle name="Normal 128" xfId="824" xr:uid="{00000000-0005-0000-0000-000048310000}"/>
    <cellStyle name="Normal 13" xfId="419" xr:uid="{00000000-0005-0000-0000-00009D010000}"/>
    <cellStyle name="Normal 13 2" xfId="9262" xr:uid="{00000000-0005-0000-0000-0000202E0000}"/>
    <cellStyle name="Normal 13 2 2" xfId="9263" xr:uid="{00000000-0005-0000-0000-0000212E0000}"/>
    <cellStyle name="Normal 13 2_Working Capital Current" xfId="12752" xr:uid="{00000000-0005-0000-0000-0000222E0000}"/>
    <cellStyle name="Normal 13 3" xfId="9264" xr:uid="{00000000-0005-0000-0000-0000232E0000}"/>
    <cellStyle name="Normal 13 4" xfId="9265" xr:uid="{00000000-0005-0000-0000-0000242E0000}"/>
    <cellStyle name="Normal 13 5" xfId="9261" xr:uid="{00000000-0005-0000-0000-00001F2E0000}"/>
    <cellStyle name="Normal 13_Not_for_upload_before_M4_correc" xfId="12753" xr:uid="{00000000-0005-0000-0000-0000252E0000}"/>
    <cellStyle name="Normal 14" xfId="420" xr:uid="{00000000-0005-0000-0000-00009E010000}"/>
    <cellStyle name="Normal 14 2" xfId="9267" xr:uid="{00000000-0005-0000-0000-0000272E0000}"/>
    <cellStyle name="Normal 14 3" xfId="9268" xr:uid="{00000000-0005-0000-0000-0000282E0000}"/>
    <cellStyle name="Normal 14 4" xfId="9266" xr:uid="{00000000-0005-0000-0000-0000262E0000}"/>
    <cellStyle name="Normal 14_Not_for_upload_before_M4_correc" xfId="12754" xr:uid="{00000000-0005-0000-0000-0000292E0000}"/>
    <cellStyle name="Normal 15" xfId="421" xr:uid="{00000000-0005-0000-0000-00009F010000}"/>
    <cellStyle name="Normal 15 2" xfId="9269" xr:uid="{00000000-0005-0000-0000-00002A2E0000}"/>
    <cellStyle name="Normal 16" xfId="422" xr:uid="{00000000-0005-0000-0000-0000A0010000}"/>
    <cellStyle name="Normal 16 2" xfId="9270" xr:uid="{00000000-0005-0000-0000-00002B2E0000}"/>
    <cellStyle name="Normal 17" xfId="6" xr:uid="{00000000-0005-0000-0000-0000A1010000}"/>
    <cellStyle name="Normal 17 2" xfId="9271" xr:uid="{00000000-0005-0000-0000-00002C2E0000}"/>
    <cellStyle name="Normal 18" xfId="423" xr:uid="{00000000-0005-0000-0000-0000A2010000}"/>
    <cellStyle name="Normal 18 2" xfId="9272" xr:uid="{00000000-0005-0000-0000-00002D2E0000}"/>
    <cellStyle name="Normal 19" xfId="424" xr:uid="{00000000-0005-0000-0000-0000A3010000}"/>
    <cellStyle name="Normal 19 2" xfId="425" xr:uid="{00000000-0005-0000-0000-0000A4010000}"/>
    <cellStyle name="Normal 19 3" xfId="426" xr:uid="{00000000-0005-0000-0000-0000A5010000}"/>
    <cellStyle name="Normal 19 4" xfId="9273" xr:uid="{00000000-0005-0000-0000-00002E2E0000}"/>
    <cellStyle name="Normal 2" xfId="427" xr:uid="{00000000-0005-0000-0000-0000A6010000}"/>
    <cellStyle name="Normal 2 2" xfId="428" xr:uid="{00000000-0005-0000-0000-0000A7010000}"/>
    <cellStyle name="Normal 2 2 2" xfId="429" xr:uid="{00000000-0005-0000-0000-0000A8010000}"/>
    <cellStyle name="Normal 2 2 2 2" xfId="430" xr:uid="{00000000-0005-0000-0000-0000A9010000}"/>
    <cellStyle name="Normal 2 2 2 3" xfId="9275" xr:uid="{00000000-0005-0000-0000-0000312E0000}"/>
    <cellStyle name="Normal 2 2 3" xfId="431" xr:uid="{00000000-0005-0000-0000-0000AA010000}"/>
    <cellStyle name="Normal 2 2 3 2" xfId="9276" xr:uid="{00000000-0005-0000-0000-0000322E0000}"/>
    <cellStyle name="Normal 2 2 4" xfId="432" xr:uid="{00000000-0005-0000-0000-0000AB010000}"/>
    <cellStyle name="Normal 2 2 5" xfId="9274" xr:uid="{00000000-0005-0000-0000-0000302E0000}"/>
    <cellStyle name="Normal 2 2_Not_for_upload_before_M4_correc" xfId="12755" xr:uid="{00000000-0005-0000-0000-0000332E0000}"/>
    <cellStyle name="Normal 2 3" xfId="433" xr:uid="{00000000-0005-0000-0000-0000AC010000}"/>
    <cellStyle name="Normal 2 3 2" xfId="434" xr:uid="{00000000-0005-0000-0000-0000AD010000}"/>
    <cellStyle name="Normal 2 3 3" xfId="435" xr:uid="{00000000-0005-0000-0000-0000AE010000}"/>
    <cellStyle name="Normal 2 3 4" xfId="9277" xr:uid="{00000000-0005-0000-0000-0000342E0000}"/>
    <cellStyle name="Normal 2 4" xfId="436" xr:uid="{00000000-0005-0000-0000-0000AF010000}"/>
    <cellStyle name="Normal 2 4 2" xfId="437" xr:uid="{00000000-0005-0000-0000-0000B0010000}"/>
    <cellStyle name="Normal 2 5" xfId="438" xr:uid="{00000000-0005-0000-0000-0000B1010000}"/>
    <cellStyle name="Normal 2 6" xfId="439" xr:uid="{00000000-0005-0000-0000-0000B2010000}"/>
    <cellStyle name="Normal 2 7" xfId="825" xr:uid="{00000000-0005-0000-0000-00002F2E0000}"/>
    <cellStyle name="Normal 2_DATA" xfId="440" xr:uid="{00000000-0005-0000-0000-0000B3010000}"/>
    <cellStyle name="Normal 20" xfId="441" xr:uid="{00000000-0005-0000-0000-0000B4010000}"/>
    <cellStyle name="Normal 20 2" xfId="442" xr:uid="{00000000-0005-0000-0000-0000B5010000}"/>
    <cellStyle name="Normal 20 2 2" xfId="9279" xr:uid="{00000000-0005-0000-0000-0000372E0000}"/>
    <cellStyle name="Normal 20 3" xfId="443" xr:uid="{00000000-0005-0000-0000-0000B6010000}"/>
    <cellStyle name="Normal 20 3 2" xfId="9280" xr:uid="{00000000-0005-0000-0000-0000382E0000}"/>
    <cellStyle name="Normal 20 4" xfId="9278" xr:uid="{00000000-0005-0000-0000-0000362E0000}"/>
    <cellStyle name="Normal 20_Not_for_upload_before_M4_correc" xfId="12756" xr:uid="{00000000-0005-0000-0000-0000392E0000}"/>
    <cellStyle name="Normal 21" xfId="5" xr:uid="{00000000-0005-0000-0000-0000B7010000}"/>
    <cellStyle name="Normal 21 2" xfId="444" xr:uid="{00000000-0005-0000-0000-0000B8010000}"/>
    <cellStyle name="Normal 21 2 2" xfId="445" xr:uid="{00000000-0005-0000-0000-0000B9010000}"/>
    <cellStyle name="Normal 21 3" xfId="446" xr:uid="{00000000-0005-0000-0000-0000BA010000}"/>
    <cellStyle name="Normal 21 4" xfId="447" xr:uid="{00000000-0005-0000-0000-0000BB010000}"/>
    <cellStyle name="Normal 21 5" xfId="448" xr:uid="{00000000-0005-0000-0000-0000BC010000}"/>
    <cellStyle name="Normal 21 6" xfId="9281" xr:uid="{00000000-0005-0000-0000-00003A2E0000}"/>
    <cellStyle name="Normal 22" xfId="449" xr:uid="{00000000-0005-0000-0000-0000BD010000}"/>
    <cellStyle name="Normal 22 2" xfId="450" xr:uid="{00000000-0005-0000-0000-0000BE010000}"/>
    <cellStyle name="Normal 22 2 2" xfId="451" xr:uid="{00000000-0005-0000-0000-0000BF010000}"/>
    <cellStyle name="Normal 22 3" xfId="452" xr:uid="{00000000-0005-0000-0000-0000C0010000}"/>
    <cellStyle name="Normal 22 4" xfId="453" xr:uid="{00000000-0005-0000-0000-0000C1010000}"/>
    <cellStyle name="Normal 22 5" xfId="454" xr:uid="{00000000-0005-0000-0000-0000C2010000}"/>
    <cellStyle name="Normal 22 6" xfId="12757" xr:uid="{00000000-0005-0000-0000-00003B2E0000}"/>
    <cellStyle name="Normal 23" xfId="455" xr:uid="{00000000-0005-0000-0000-0000C3010000}"/>
    <cellStyle name="Normal 23 2" xfId="456" xr:uid="{00000000-0005-0000-0000-0000C4010000}"/>
    <cellStyle name="Normal 23 2 2" xfId="457" xr:uid="{00000000-0005-0000-0000-0000C5010000}"/>
    <cellStyle name="Normal 23 3" xfId="458" xr:uid="{00000000-0005-0000-0000-0000C6010000}"/>
    <cellStyle name="Normal 23 4" xfId="12758" xr:uid="{00000000-0005-0000-0000-00003C2E0000}"/>
    <cellStyle name="Normal 24" xfId="459" xr:uid="{00000000-0005-0000-0000-0000C7010000}"/>
    <cellStyle name="Normal 24 2" xfId="460" xr:uid="{00000000-0005-0000-0000-0000C8010000}"/>
    <cellStyle name="Normal 24 2 2" xfId="461" xr:uid="{00000000-0005-0000-0000-0000C9010000}"/>
    <cellStyle name="Normal 24 3" xfId="462" xr:uid="{00000000-0005-0000-0000-0000CA010000}"/>
    <cellStyle name="Normal 24 4" xfId="12759" xr:uid="{00000000-0005-0000-0000-00003D2E0000}"/>
    <cellStyle name="Normal 25" xfId="463" xr:uid="{00000000-0005-0000-0000-0000CB010000}"/>
    <cellStyle name="Normal 25 2" xfId="464" xr:uid="{00000000-0005-0000-0000-0000CC010000}"/>
    <cellStyle name="Normal 25 3" xfId="465" xr:uid="{00000000-0005-0000-0000-0000CD010000}"/>
    <cellStyle name="Normal 25 4" xfId="12760" xr:uid="{00000000-0005-0000-0000-00003E2E0000}"/>
    <cellStyle name="Normal 26" xfId="466" xr:uid="{00000000-0005-0000-0000-0000CE010000}"/>
    <cellStyle name="Normal 26 2" xfId="467" xr:uid="{00000000-0005-0000-0000-0000CF010000}"/>
    <cellStyle name="Normal 26 3" xfId="468" xr:uid="{00000000-0005-0000-0000-0000D0010000}"/>
    <cellStyle name="Normal 26 4" xfId="13353" xr:uid="{00000000-0005-0000-0000-00003F2E0000}"/>
    <cellStyle name="Normal 27" xfId="469" xr:uid="{00000000-0005-0000-0000-0000D1010000}"/>
    <cellStyle name="Normal 27 2" xfId="470" xr:uid="{00000000-0005-0000-0000-0000D2010000}"/>
    <cellStyle name="Normal 27 3" xfId="471" xr:uid="{00000000-0005-0000-0000-0000D3010000}"/>
    <cellStyle name="Normal 28" xfId="472" xr:uid="{00000000-0005-0000-0000-0000D4010000}"/>
    <cellStyle name="Normal 28 2" xfId="473" xr:uid="{00000000-0005-0000-0000-0000D5010000}"/>
    <cellStyle name="Normal 28 2 2" xfId="9284" xr:uid="{00000000-0005-0000-0000-0000422E0000}"/>
    <cellStyle name="Normal 28 2 2 2" xfId="9285" xr:uid="{00000000-0005-0000-0000-0000432E0000}"/>
    <cellStyle name="Normal 28 2 2_Working Capital Current" xfId="12761" xr:uid="{00000000-0005-0000-0000-0000442E0000}"/>
    <cellStyle name="Normal 28 2 3" xfId="9286" xr:uid="{00000000-0005-0000-0000-0000452E0000}"/>
    <cellStyle name="Normal 28 2 4" xfId="9287" xr:uid="{00000000-0005-0000-0000-0000462E0000}"/>
    <cellStyle name="Normal 28 2 5" xfId="9283" xr:uid="{00000000-0005-0000-0000-0000412E0000}"/>
    <cellStyle name="Normal 28 2_Working Capital Current" xfId="12762" xr:uid="{00000000-0005-0000-0000-0000472E0000}"/>
    <cellStyle name="Normal 28 3" xfId="474" xr:uid="{00000000-0005-0000-0000-0000D6010000}"/>
    <cellStyle name="Normal 28 3 2" xfId="9289" xr:uid="{00000000-0005-0000-0000-0000492E0000}"/>
    <cellStyle name="Normal 28 3 3" xfId="9288" xr:uid="{00000000-0005-0000-0000-0000482E0000}"/>
    <cellStyle name="Normal 28 3_Working Capital Current" xfId="12763" xr:uid="{00000000-0005-0000-0000-00004A2E0000}"/>
    <cellStyle name="Normal 28 4" xfId="9290" xr:uid="{00000000-0005-0000-0000-00004B2E0000}"/>
    <cellStyle name="Normal 28 5" xfId="9291" xr:uid="{00000000-0005-0000-0000-00004C2E0000}"/>
    <cellStyle name="Normal 28 6" xfId="9282" xr:uid="{00000000-0005-0000-0000-0000402E0000}"/>
    <cellStyle name="Normal 28_Not_for_upload_before_M4_correc" xfId="12764" xr:uid="{00000000-0005-0000-0000-00004D2E0000}"/>
    <cellStyle name="Normal 29" xfId="475" xr:uid="{00000000-0005-0000-0000-0000D7010000}"/>
    <cellStyle name="Normal 29 2" xfId="476" xr:uid="{00000000-0005-0000-0000-0000D8010000}"/>
    <cellStyle name="Normal 29 3" xfId="477" xr:uid="{00000000-0005-0000-0000-0000D9010000}"/>
    <cellStyle name="Normal 29 3 2" xfId="478" xr:uid="{00000000-0005-0000-0000-0000DA010000}"/>
    <cellStyle name="Normal 29 3 3" xfId="479" xr:uid="{00000000-0005-0000-0000-0000DB010000}"/>
    <cellStyle name="Normal 3" xfId="480" xr:uid="{00000000-0005-0000-0000-0000DC010000}"/>
    <cellStyle name="Normal 3 2" xfId="481" xr:uid="{00000000-0005-0000-0000-0000DD010000}"/>
    <cellStyle name="Normal 3 2 2" xfId="482" xr:uid="{00000000-0005-0000-0000-0000DE010000}"/>
    <cellStyle name="Normal 3 2 2 2" xfId="9294" xr:uid="{00000000-0005-0000-0000-0000502E0000}"/>
    <cellStyle name="Normal 3 2 3" xfId="483" xr:uid="{00000000-0005-0000-0000-0000DF010000}"/>
    <cellStyle name="Normal 3 2 4" xfId="484" xr:uid="{00000000-0005-0000-0000-0000E0010000}"/>
    <cellStyle name="Normal 3 2 5" xfId="9293" xr:uid="{00000000-0005-0000-0000-00004F2E0000}"/>
    <cellStyle name="Normal 3 2_Working Capital Current" xfId="12765" xr:uid="{00000000-0005-0000-0000-0000512E0000}"/>
    <cellStyle name="Normal 3 3" xfId="485" xr:uid="{00000000-0005-0000-0000-0000E1010000}"/>
    <cellStyle name="Normal 3 3 2" xfId="9295" xr:uid="{00000000-0005-0000-0000-0000522E0000}"/>
    <cellStyle name="Normal 3 4" xfId="486" xr:uid="{00000000-0005-0000-0000-0000E2010000}"/>
    <cellStyle name="Normal 3 4 2" xfId="9296" xr:uid="{00000000-0005-0000-0000-0000532E0000}"/>
    <cellStyle name="Normal 3 5" xfId="487" xr:uid="{00000000-0005-0000-0000-0000E3010000}"/>
    <cellStyle name="Normal 3 6" xfId="9292" xr:uid="{00000000-0005-0000-0000-00004E2E0000}"/>
    <cellStyle name="Normal 3_Not_for_upload_before_M4_correc" xfId="12766" xr:uid="{00000000-0005-0000-0000-0000542E0000}"/>
    <cellStyle name="Normal 30" xfId="488" xr:uid="{00000000-0005-0000-0000-0000E4010000}"/>
    <cellStyle name="Normal 30 2" xfId="489" xr:uid="{00000000-0005-0000-0000-0000E5010000}"/>
    <cellStyle name="Normal 30 3" xfId="490" xr:uid="{00000000-0005-0000-0000-0000E6010000}"/>
    <cellStyle name="Normal 30 3 2" xfId="491" xr:uid="{00000000-0005-0000-0000-0000E7010000}"/>
    <cellStyle name="Normal 30 3 3" xfId="492" xr:uid="{00000000-0005-0000-0000-0000E8010000}"/>
    <cellStyle name="Normal 31" xfId="493" xr:uid="{00000000-0005-0000-0000-0000E9010000}"/>
    <cellStyle name="Normal 31 2" xfId="494" xr:uid="{00000000-0005-0000-0000-0000EA010000}"/>
    <cellStyle name="Normal 32" xfId="495" xr:uid="{00000000-0005-0000-0000-0000EB010000}"/>
    <cellStyle name="Normal 32 2" xfId="496" xr:uid="{00000000-0005-0000-0000-0000EC010000}"/>
    <cellStyle name="Normal 32 2 2" xfId="497" xr:uid="{00000000-0005-0000-0000-0000ED010000}"/>
    <cellStyle name="Normal 32 2 3" xfId="498" xr:uid="{00000000-0005-0000-0000-0000EE010000}"/>
    <cellStyle name="Normal 33" xfId="499" xr:uid="{00000000-0005-0000-0000-0000EF010000}"/>
    <cellStyle name="Normal 33 2" xfId="500" xr:uid="{00000000-0005-0000-0000-0000F0010000}"/>
    <cellStyle name="Normal 34" xfId="501" xr:uid="{00000000-0005-0000-0000-0000F1010000}"/>
    <cellStyle name="Normal 34 2" xfId="502" xr:uid="{00000000-0005-0000-0000-0000F2010000}"/>
    <cellStyle name="Normal 34 3" xfId="503" xr:uid="{00000000-0005-0000-0000-0000F3010000}"/>
    <cellStyle name="Normal 34 4" xfId="504" xr:uid="{00000000-0005-0000-0000-0000F4010000}"/>
    <cellStyle name="Normal 35" xfId="505" xr:uid="{00000000-0005-0000-0000-0000F5010000}"/>
    <cellStyle name="Normal 35 2" xfId="506" xr:uid="{00000000-0005-0000-0000-0000F6010000}"/>
    <cellStyle name="Normal 35 2 2" xfId="507" xr:uid="{00000000-0005-0000-0000-0000F7010000}"/>
    <cellStyle name="Normal 35 2 3" xfId="508" xr:uid="{00000000-0005-0000-0000-0000F8010000}"/>
    <cellStyle name="Normal 35 3" xfId="509" xr:uid="{00000000-0005-0000-0000-0000F9010000}"/>
    <cellStyle name="Normal 35 4" xfId="510" xr:uid="{00000000-0005-0000-0000-0000FA010000}"/>
    <cellStyle name="Normal 36" xfId="511" xr:uid="{00000000-0005-0000-0000-0000FB010000}"/>
    <cellStyle name="Normal 36 2" xfId="512" xr:uid="{00000000-0005-0000-0000-0000FC010000}"/>
    <cellStyle name="Normal 37" xfId="513" xr:uid="{00000000-0005-0000-0000-0000FD010000}"/>
    <cellStyle name="Normal 37 2" xfId="514" xr:uid="{00000000-0005-0000-0000-0000FE010000}"/>
    <cellStyle name="Normal 38" xfId="515" xr:uid="{00000000-0005-0000-0000-0000FF010000}"/>
    <cellStyle name="Normal 38 2" xfId="516" xr:uid="{00000000-0005-0000-0000-000000020000}"/>
    <cellStyle name="Normal 38 2 2" xfId="517" xr:uid="{00000000-0005-0000-0000-000001020000}"/>
    <cellStyle name="Normal 38 2 3" xfId="518" xr:uid="{00000000-0005-0000-0000-000002020000}"/>
    <cellStyle name="Normal 39" xfId="519" xr:uid="{00000000-0005-0000-0000-000003020000}"/>
    <cellStyle name="Normal 39 2" xfId="520" xr:uid="{00000000-0005-0000-0000-000004020000}"/>
    <cellStyle name="Normal 39 2 2" xfId="521" xr:uid="{00000000-0005-0000-0000-000005020000}"/>
    <cellStyle name="Normal 39 2 3" xfId="522" xr:uid="{00000000-0005-0000-0000-000006020000}"/>
    <cellStyle name="Normal 4" xfId="523" xr:uid="{00000000-0005-0000-0000-000007020000}"/>
    <cellStyle name="Normal 4 2" xfId="524" xr:uid="{00000000-0005-0000-0000-000008020000}"/>
    <cellStyle name="Normal 4 3" xfId="525" xr:uid="{00000000-0005-0000-0000-000009020000}"/>
    <cellStyle name="Normal 4 3 2" xfId="526" xr:uid="{00000000-0005-0000-0000-00000A020000}"/>
    <cellStyle name="Normal 4 3 3" xfId="527" xr:uid="{00000000-0005-0000-0000-00000B020000}"/>
    <cellStyle name="Normal 4 4" xfId="528" xr:uid="{00000000-0005-0000-0000-00000C020000}"/>
    <cellStyle name="Normal 4 5" xfId="529" xr:uid="{00000000-0005-0000-0000-00000D020000}"/>
    <cellStyle name="Normal 4 6" xfId="9297" xr:uid="{00000000-0005-0000-0000-0000552E0000}"/>
    <cellStyle name="Normal 40" xfId="530" xr:uid="{00000000-0005-0000-0000-00000E020000}"/>
    <cellStyle name="Normal 40 2" xfId="531" xr:uid="{00000000-0005-0000-0000-00000F020000}"/>
    <cellStyle name="Normal 41" xfId="532" xr:uid="{00000000-0005-0000-0000-000010020000}"/>
    <cellStyle name="Normal 41 2" xfId="533" xr:uid="{00000000-0005-0000-0000-000011020000}"/>
    <cellStyle name="Normal 41 2 2" xfId="534" xr:uid="{00000000-0005-0000-0000-000012020000}"/>
    <cellStyle name="Normal 41 2 3" xfId="535" xr:uid="{00000000-0005-0000-0000-000013020000}"/>
    <cellStyle name="Normal 42" xfId="536" xr:uid="{00000000-0005-0000-0000-000014020000}"/>
    <cellStyle name="Normal 42 2" xfId="537" xr:uid="{00000000-0005-0000-0000-000015020000}"/>
    <cellStyle name="Normal 42 2 2" xfId="538" xr:uid="{00000000-0005-0000-0000-000016020000}"/>
    <cellStyle name="Normal 42 2 3" xfId="539" xr:uid="{00000000-0005-0000-0000-000017020000}"/>
    <cellStyle name="Normal 43" xfId="540" xr:uid="{00000000-0005-0000-0000-000018020000}"/>
    <cellStyle name="Normal 43 2" xfId="541" xr:uid="{00000000-0005-0000-0000-000019020000}"/>
    <cellStyle name="Normal 44" xfId="542" xr:uid="{00000000-0005-0000-0000-00001A020000}"/>
    <cellStyle name="Normal 44 2" xfId="543" xr:uid="{00000000-0005-0000-0000-00001B020000}"/>
    <cellStyle name="Normal 44 2 2" xfId="544" xr:uid="{00000000-0005-0000-0000-00001C020000}"/>
    <cellStyle name="Normal 44 2 3" xfId="545" xr:uid="{00000000-0005-0000-0000-00001D020000}"/>
    <cellStyle name="Normal 45" xfId="546" xr:uid="{00000000-0005-0000-0000-00001E020000}"/>
    <cellStyle name="Normal 45 2" xfId="547" xr:uid="{00000000-0005-0000-0000-00001F020000}"/>
    <cellStyle name="Normal 46" xfId="548" xr:uid="{00000000-0005-0000-0000-000020020000}"/>
    <cellStyle name="Normal 46 2" xfId="549" xr:uid="{00000000-0005-0000-0000-000021020000}"/>
    <cellStyle name="Normal 47" xfId="550" xr:uid="{00000000-0005-0000-0000-000022020000}"/>
    <cellStyle name="Normal 48" xfId="551" xr:uid="{00000000-0005-0000-0000-000023020000}"/>
    <cellStyle name="Normal 49" xfId="552" xr:uid="{00000000-0005-0000-0000-000024020000}"/>
    <cellStyle name="Normal 5" xfId="553" xr:uid="{00000000-0005-0000-0000-000025020000}"/>
    <cellStyle name="Normal 5 2" xfId="554" xr:uid="{00000000-0005-0000-0000-000026020000}"/>
    <cellStyle name="Normal 5 3" xfId="9298" xr:uid="{00000000-0005-0000-0000-0000562E0000}"/>
    <cellStyle name="Normal 50" xfId="555" xr:uid="{00000000-0005-0000-0000-000027020000}"/>
    <cellStyle name="Normal 51" xfId="556" xr:uid="{00000000-0005-0000-0000-000028020000}"/>
    <cellStyle name="Normal 52" xfId="557" xr:uid="{00000000-0005-0000-0000-000029020000}"/>
    <cellStyle name="Normal 52 2" xfId="558" xr:uid="{00000000-0005-0000-0000-00002A020000}"/>
    <cellStyle name="Normal 52 3" xfId="559" xr:uid="{00000000-0005-0000-0000-00002B020000}"/>
    <cellStyle name="Normal 53" xfId="560" xr:uid="{00000000-0005-0000-0000-00002C020000}"/>
    <cellStyle name="Normal 53 2" xfId="561" xr:uid="{00000000-0005-0000-0000-00002D020000}"/>
    <cellStyle name="Normal 53 3" xfId="562" xr:uid="{00000000-0005-0000-0000-00002E020000}"/>
    <cellStyle name="Normal 54" xfId="563" xr:uid="{00000000-0005-0000-0000-00002F020000}"/>
    <cellStyle name="Normal 54 2" xfId="564" xr:uid="{00000000-0005-0000-0000-000030020000}"/>
    <cellStyle name="Normal 54 2 2" xfId="565" xr:uid="{00000000-0005-0000-0000-000031020000}"/>
    <cellStyle name="Normal 54 3" xfId="566" xr:uid="{00000000-0005-0000-0000-000032020000}"/>
    <cellStyle name="Normal 54 4" xfId="567" xr:uid="{00000000-0005-0000-0000-000033020000}"/>
    <cellStyle name="Normal 55" xfId="568" xr:uid="{00000000-0005-0000-0000-000034020000}"/>
    <cellStyle name="Normal 56" xfId="569" xr:uid="{00000000-0005-0000-0000-000035020000}"/>
    <cellStyle name="Normal 57" xfId="570" xr:uid="{00000000-0005-0000-0000-000036020000}"/>
    <cellStyle name="Normal 57 2" xfId="571" xr:uid="{00000000-0005-0000-0000-000037020000}"/>
    <cellStyle name="Normal 57 3" xfId="572" xr:uid="{00000000-0005-0000-0000-000038020000}"/>
    <cellStyle name="Normal 58" xfId="573" xr:uid="{00000000-0005-0000-0000-000039020000}"/>
    <cellStyle name="Normal 58 2" xfId="574" xr:uid="{00000000-0005-0000-0000-00003A020000}"/>
    <cellStyle name="Normal 59" xfId="575" xr:uid="{00000000-0005-0000-0000-00003B020000}"/>
    <cellStyle name="Normal 6" xfId="576" xr:uid="{00000000-0005-0000-0000-00003C020000}"/>
    <cellStyle name="Normal 6 2" xfId="577" xr:uid="{00000000-0005-0000-0000-00003D020000}"/>
    <cellStyle name="Normal 6 3" xfId="9299" xr:uid="{00000000-0005-0000-0000-0000572E0000}"/>
    <cellStyle name="Normal 60" xfId="578" xr:uid="{00000000-0005-0000-0000-00003E020000}"/>
    <cellStyle name="Normal 61" xfId="579" xr:uid="{00000000-0005-0000-0000-00003F020000}"/>
    <cellStyle name="Normal 62" xfId="580" xr:uid="{00000000-0005-0000-0000-000040020000}"/>
    <cellStyle name="Normal 63" xfId="581" xr:uid="{00000000-0005-0000-0000-000041020000}"/>
    <cellStyle name="Normal 64" xfId="582" xr:uid="{00000000-0005-0000-0000-000042020000}"/>
    <cellStyle name="Normal 64 2" xfId="583" xr:uid="{00000000-0005-0000-0000-000043020000}"/>
    <cellStyle name="Normal 64 3" xfId="584" xr:uid="{00000000-0005-0000-0000-000044020000}"/>
    <cellStyle name="Normal 65" xfId="585" xr:uid="{00000000-0005-0000-0000-000045020000}"/>
    <cellStyle name="Normal 66" xfId="586" xr:uid="{00000000-0005-0000-0000-000046020000}"/>
    <cellStyle name="Normal 67" xfId="587" xr:uid="{00000000-0005-0000-0000-000047020000}"/>
    <cellStyle name="Normal 67 2" xfId="588" xr:uid="{00000000-0005-0000-0000-000048020000}"/>
    <cellStyle name="Normal 68" xfId="589" xr:uid="{00000000-0005-0000-0000-000049020000}"/>
    <cellStyle name="Normal 69" xfId="590" xr:uid="{00000000-0005-0000-0000-00004A020000}"/>
    <cellStyle name="Normal 7" xfId="591" xr:uid="{00000000-0005-0000-0000-00004B020000}"/>
    <cellStyle name="Normal 7 2" xfId="592" xr:uid="{00000000-0005-0000-0000-00004C020000}"/>
    <cellStyle name="Normal 7 3" xfId="9300" xr:uid="{00000000-0005-0000-0000-0000582E0000}"/>
    <cellStyle name="Normal 7_USDTreasury" xfId="593" xr:uid="{00000000-0005-0000-0000-00004D020000}"/>
    <cellStyle name="Normal 70" xfId="594" xr:uid="{00000000-0005-0000-0000-00004E020000}"/>
    <cellStyle name="Normal 70 2" xfId="595" xr:uid="{00000000-0005-0000-0000-00004F020000}"/>
    <cellStyle name="Normal 70 3" xfId="596" xr:uid="{00000000-0005-0000-0000-000050020000}"/>
    <cellStyle name="Normal 71" xfId="597" xr:uid="{00000000-0005-0000-0000-000051020000}"/>
    <cellStyle name="Normal 71 2" xfId="598" xr:uid="{00000000-0005-0000-0000-000052020000}"/>
    <cellStyle name="Normal 71 3" xfId="599" xr:uid="{00000000-0005-0000-0000-000053020000}"/>
    <cellStyle name="Normal 71 4" xfId="600" xr:uid="{00000000-0005-0000-0000-000054020000}"/>
    <cellStyle name="Normal 72" xfId="601" xr:uid="{00000000-0005-0000-0000-000055020000}"/>
    <cellStyle name="Normal 73" xfId="602" xr:uid="{00000000-0005-0000-0000-000056020000}"/>
    <cellStyle name="Normal 73 2" xfId="603" xr:uid="{00000000-0005-0000-0000-000057020000}"/>
    <cellStyle name="Normal 73 2 2" xfId="604" xr:uid="{00000000-0005-0000-0000-000058020000}"/>
    <cellStyle name="Normal 73 3" xfId="605" xr:uid="{00000000-0005-0000-0000-000059020000}"/>
    <cellStyle name="Normal 73 4" xfId="606" xr:uid="{00000000-0005-0000-0000-00005A020000}"/>
    <cellStyle name="Normal 74" xfId="607" xr:uid="{00000000-0005-0000-0000-00005B020000}"/>
    <cellStyle name="Normal 75" xfId="608" xr:uid="{00000000-0005-0000-0000-00005C020000}"/>
    <cellStyle name="Normal 76" xfId="609" xr:uid="{00000000-0005-0000-0000-00005D020000}"/>
    <cellStyle name="Normal 76 2" xfId="610" xr:uid="{00000000-0005-0000-0000-00005E020000}"/>
    <cellStyle name="Normal 76 3" xfId="611" xr:uid="{00000000-0005-0000-0000-00005F020000}"/>
    <cellStyle name="Normal 77" xfId="612" xr:uid="{00000000-0005-0000-0000-000060020000}"/>
    <cellStyle name="Normal 78" xfId="613" xr:uid="{00000000-0005-0000-0000-000061020000}"/>
    <cellStyle name="Normal 78 2" xfId="614" xr:uid="{00000000-0005-0000-0000-000062020000}"/>
    <cellStyle name="Normal 78 3" xfId="615" xr:uid="{00000000-0005-0000-0000-000063020000}"/>
    <cellStyle name="Normal 79" xfId="616" xr:uid="{00000000-0005-0000-0000-000064020000}"/>
    <cellStyle name="Normal 8" xfId="617" xr:uid="{00000000-0005-0000-0000-000065020000}"/>
    <cellStyle name="Normal 8 2" xfId="618" xr:uid="{00000000-0005-0000-0000-000066020000}"/>
    <cellStyle name="Normal 8 3" xfId="619" xr:uid="{00000000-0005-0000-0000-000067020000}"/>
    <cellStyle name="Normal 8 4" xfId="9301" xr:uid="{00000000-0005-0000-0000-0000592E0000}"/>
    <cellStyle name="Normal 8_USDTreasury" xfId="620" xr:uid="{00000000-0005-0000-0000-000068020000}"/>
    <cellStyle name="Normal 80" xfId="621" xr:uid="{00000000-0005-0000-0000-000069020000}"/>
    <cellStyle name="Normal 80 2" xfId="622" xr:uid="{00000000-0005-0000-0000-00006A020000}"/>
    <cellStyle name="Normal 80 3" xfId="623" xr:uid="{00000000-0005-0000-0000-00006B020000}"/>
    <cellStyle name="Normal 81" xfId="624" xr:uid="{00000000-0005-0000-0000-00006C020000}"/>
    <cellStyle name="Normal 81 2" xfId="625" xr:uid="{00000000-0005-0000-0000-00006D020000}"/>
    <cellStyle name="Normal 81 3" xfId="626" xr:uid="{00000000-0005-0000-0000-00006E020000}"/>
    <cellStyle name="Normal 82" xfId="627" xr:uid="{00000000-0005-0000-0000-00006F020000}"/>
    <cellStyle name="Normal 83" xfId="628" xr:uid="{00000000-0005-0000-0000-000070020000}"/>
    <cellStyle name="Normal 84" xfId="629" xr:uid="{00000000-0005-0000-0000-000071020000}"/>
    <cellStyle name="Normal 85" xfId="630" xr:uid="{00000000-0005-0000-0000-000072020000}"/>
    <cellStyle name="Normal 86" xfId="631" xr:uid="{00000000-0005-0000-0000-000073020000}"/>
    <cellStyle name="Normal 87" xfId="632" xr:uid="{00000000-0005-0000-0000-000074020000}"/>
    <cellStyle name="Normal 87 2" xfId="633" xr:uid="{00000000-0005-0000-0000-000075020000}"/>
    <cellStyle name="Normal 87 3" xfId="634" xr:uid="{00000000-0005-0000-0000-000076020000}"/>
    <cellStyle name="Normal 88" xfId="635" xr:uid="{00000000-0005-0000-0000-000077020000}"/>
    <cellStyle name="Normal 89" xfId="636" xr:uid="{00000000-0005-0000-0000-000078020000}"/>
    <cellStyle name="Normal 9" xfId="637" xr:uid="{00000000-0005-0000-0000-000079020000}"/>
    <cellStyle name="Normal 9 2" xfId="638" xr:uid="{00000000-0005-0000-0000-00007A020000}"/>
    <cellStyle name="Normal 9 3" xfId="9302" xr:uid="{00000000-0005-0000-0000-00005A2E0000}"/>
    <cellStyle name="Normal 90" xfId="639" xr:uid="{00000000-0005-0000-0000-00007B020000}"/>
    <cellStyle name="Normal 91" xfId="640" xr:uid="{00000000-0005-0000-0000-00007C020000}"/>
    <cellStyle name="Normal 92" xfId="641" xr:uid="{00000000-0005-0000-0000-00007D020000}"/>
    <cellStyle name="Normal 93" xfId="642" xr:uid="{00000000-0005-0000-0000-00007E020000}"/>
    <cellStyle name="Normal 94" xfId="643" xr:uid="{00000000-0005-0000-0000-00007F020000}"/>
    <cellStyle name="Normal 94 2" xfId="644" xr:uid="{00000000-0005-0000-0000-000080020000}"/>
    <cellStyle name="Normal 94 3" xfId="645" xr:uid="{00000000-0005-0000-0000-000081020000}"/>
    <cellStyle name="Normal 95" xfId="646" xr:uid="{00000000-0005-0000-0000-000082020000}"/>
    <cellStyle name="Normal 96" xfId="647" xr:uid="{00000000-0005-0000-0000-000083020000}"/>
    <cellStyle name="Normal 97" xfId="648" xr:uid="{00000000-0005-0000-0000-000084020000}"/>
    <cellStyle name="Normal 97 2" xfId="649" xr:uid="{00000000-0005-0000-0000-000085020000}"/>
    <cellStyle name="Normal 97 3" xfId="650" xr:uid="{00000000-0005-0000-0000-000086020000}"/>
    <cellStyle name="Normal 98" xfId="651" xr:uid="{00000000-0005-0000-0000-000087020000}"/>
    <cellStyle name="Normal 99" xfId="652" xr:uid="{00000000-0005-0000-0000-000088020000}"/>
    <cellStyle name="Note" xfId="820" builtinId="10" customBuiltin="1"/>
    <cellStyle name="Note 10" xfId="9303" xr:uid="{00000000-0005-0000-0000-00005D2E0000}"/>
    <cellStyle name="Note 10 2" xfId="9304" xr:uid="{00000000-0005-0000-0000-00005E2E0000}"/>
    <cellStyle name="Note 10 2 2" xfId="9305" xr:uid="{00000000-0005-0000-0000-00005F2E0000}"/>
    <cellStyle name="Note 10 2 2 2" xfId="9306" xr:uid="{00000000-0005-0000-0000-0000602E0000}"/>
    <cellStyle name="Note 10 2 2_Working Capital Current" xfId="12767" xr:uid="{00000000-0005-0000-0000-0000612E0000}"/>
    <cellStyle name="Note 10 2 3" xfId="9307" xr:uid="{00000000-0005-0000-0000-0000622E0000}"/>
    <cellStyle name="Note 10 2 4" xfId="9308" xr:uid="{00000000-0005-0000-0000-0000632E0000}"/>
    <cellStyle name="Note 10 2_Working Capital Current" xfId="12768" xr:uid="{00000000-0005-0000-0000-0000642E0000}"/>
    <cellStyle name="Note 10 3" xfId="9309" xr:uid="{00000000-0005-0000-0000-0000652E0000}"/>
    <cellStyle name="Note 10 3 2" xfId="9310" xr:uid="{00000000-0005-0000-0000-0000662E0000}"/>
    <cellStyle name="Note 10 3_Working Capital Current" xfId="12769" xr:uid="{00000000-0005-0000-0000-0000672E0000}"/>
    <cellStyle name="Note 10 4" xfId="9311" xr:uid="{00000000-0005-0000-0000-0000682E0000}"/>
    <cellStyle name="Note 10 5" xfId="9312" xr:uid="{00000000-0005-0000-0000-0000692E0000}"/>
    <cellStyle name="Note 10_Working Capital Current" xfId="12770" xr:uid="{00000000-0005-0000-0000-00006A2E0000}"/>
    <cellStyle name="Note 11" xfId="9313" xr:uid="{00000000-0005-0000-0000-00006B2E0000}"/>
    <cellStyle name="Note 11 2" xfId="9314" xr:uid="{00000000-0005-0000-0000-00006C2E0000}"/>
    <cellStyle name="Note 11 2 2" xfId="9315" xr:uid="{00000000-0005-0000-0000-00006D2E0000}"/>
    <cellStyle name="Note 11 2 2 2" xfId="9316" xr:uid="{00000000-0005-0000-0000-00006E2E0000}"/>
    <cellStyle name="Note 11 2 2_Working Capital Current" xfId="12771" xr:uid="{00000000-0005-0000-0000-00006F2E0000}"/>
    <cellStyle name="Note 11 2 3" xfId="9317" xr:uid="{00000000-0005-0000-0000-0000702E0000}"/>
    <cellStyle name="Note 11 2 4" xfId="9318" xr:uid="{00000000-0005-0000-0000-0000712E0000}"/>
    <cellStyle name="Note 11 2_Working Capital Current" xfId="12772" xr:uid="{00000000-0005-0000-0000-0000722E0000}"/>
    <cellStyle name="Note 11 3" xfId="9319" xr:uid="{00000000-0005-0000-0000-0000732E0000}"/>
    <cellStyle name="Note 11 3 2" xfId="9320" xr:uid="{00000000-0005-0000-0000-0000742E0000}"/>
    <cellStyle name="Note 11 3_Working Capital Current" xfId="12773" xr:uid="{00000000-0005-0000-0000-0000752E0000}"/>
    <cellStyle name="Note 11 4" xfId="9321" xr:uid="{00000000-0005-0000-0000-0000762E0000}"/>
    <cellStyle name="Note 11 5" xfId="9322" xr:uid="{00000000-0005-0000-0000-0000772E0000}"/>
    <cellStyle name="Note 11_Working Capital Current" xfId="12774" xr:uid="{00000000-0005-0000-0000-0000782E0000}"/>
    <cellStyle name="Note 12" xfId="9323" xr:uid="{00000000-0005-0000-0000-0000792E0000}"/>
    <cellStyle name="Note 12 2" xfId="9324" xr:uid="{00000000-0005-0000-0000-00007A2E0000}"/>
    <cellStyle name="Note 12 2 2" xfId="9325" xr:uid="{00000000-0005-0000-0000-00007B2E0000}"/>
    <cellStyle name="Note 12 2 2 2" xfId="9326" xr:uid="{00000000-0005-0000-0000-00007C2E0000}"/>
    <cellStyle name="Note 12 2 2_Working Capital Current" xfId="12775" xr:uid="{00000000-0005-0000-0000-00007D2E0000}"/>
    <cellStyle name="Note 12 2 3" xfId="9327" xr:uid="{00000000-0005-0000-0000-00007E2E0000}"/>
    <cellStyle name="Note 12 2 4" xfId="9328" xr:uid="{00000000-0005-0000-0000-00007F2E0000}"/>
    <cellStyle name="Note 12 2_Working Capital Current" xfId="12776" xr:uid="{00000000-0005-0000-0000-0000802E0000}"/>
    <cellStyle name="Note 12 3" xfId="9329" xr:uid="{00000000-0005-0000-0000-0000812E0000}"/>
    <cellStyle name="Note 12 3 2" xfId="9330" xr:uid="{00000000-0005-0000-0000-0000822E0000}"/>
    <cellStyle name="Note 12 3_Working Capital Current" xfId="12777" xr:uid="{00000000-0005-0000-0000-0000832E0000}"/>
    <cellStyle name="Note 12 4" xfId="9331" xr:uid="{00000000-0005-0000-0000-0000842E0000}"/>
    <cellStyle name="Note 12 5" xfId="9332" xr:uid="{00000000-0005-0000-0000-0000852E0000}"/>
    <cellStyle name="Note 12_Working Capital Current" xfId="12778" xr:uid="{00000000-0005-0000-0000-0000862E0000}"/>
    <cellStyle name="Note 13" xfId="9333" xr:uid="{00000000-0005-0000-0000-0000872E0000}"/>
    <cellStyle name="Note 13 2" xfId="9334" xr:uid="{00000000-0005-0000-0000-0000882E0000}"/>
    <cellStyle name="Note 13 2 2" xfId="9335" xr:uid="{00000000-0005-0000-0000-0000892E0000}"/>
    <cellStyle name="Note 13 2 2 2" xfId="9336" xr:uid="{00000000-0005-0000-0000-00008A2E0000}"/>
    <cellStyle name="Note 13 2 2_Working Capital Current" xfId="12779" xr:uid="{00000000-0005-0000-0000-00008B2E0000}"/>
    <cellStyle name="Note 13 2 3" xfId="9337" xr:uid="{00000000-0005-0000-0000-00008C2E0000}"/>
    <cellStyle name="Note 13 2 4" xfId="9338" xr:uid="{00000000-0005-0000-0000-00008D2E0000}"/>
    <cellStyle name="Note 13 2_Working Capital Current" xfId="12780" xr:uid="{00000000-0005-0000-0000-00008E2E0000}"/>
    <cellStyle name="Note 13 3" xfId="9339" xr:uid="{00000000-0005-0000-0000-00008F2E0000}"/>
    <cellStyle name="Note 13 3 2" xfId="9340" xr:uid="{00000000-0005-0000-0000-0000902E0000}"/>
    <cellStyle name="Note 13 3_Working Capital Current" xfId="12781" xr:uid="{00000000-0005-0000-0000-0000912E0000}"/>
    <cellStyle name="Note 13 4" xfId="9341" xr:uid="{00000000-0005-0000-0000-0000922E0000}"/>
    <cellStyle name="Note 13 5" xfId="9342" xr:uid="{00000000-0005-0000-0000-0000932E0000}"/>
    <cellStyle name="Note 13_Working Capital Current" xfId="12782" xr:uid="{00000000-0005-0000-0000-0000942E0000}"/>
    <cellStyle name="Note 14" xfId="9343" xr:uid="{00000000-0005-0000-0000-0000952E0000}"/>
    <cellStyle name="Note 14 2" xfId="9344" xr:uid="{00000000-0005-0000-0000-0000962E0000}"/>
    <cellStyle name="Note 14 2 2" xfId="9345" xr:uid="{00000000-0005-0000-0000-0000972E0000}"/>
    <cellStyle name="Note 14 2 2 2" xfId="9346" xr:uid="{00000000-0005-0000-0000-0000982E0000}"/>
    <cellStyle name="Note 14 2 2_Working Capital Current" xfId="12783" xr:uid="{00000000-0005-0000-0000-0000992E0000}"/>
    <cellStyle name="Note 14 2 3" xfId="9347" xr:uid="{00000000-0005-0000-0000-00009A2E0000}"/>
    <cellStyle name="Note 14 2 4" xfId="9348" xr:uid="{00000000-0005-0000-0000-00009B2E0000}"/>
    <cellStyle name="Note 14 2_Working Capital Current" xfId="12784" xr:uid="{00000000-0005-0000-0000-00009C2E0000}"/>
    <cellStyle name="Note 14 3" xfId="9349" xr:uid="{00000000-0005-0000-0000-00009D2E0000}"/>
    <cellStyle name="Note 14 3 2" xfId="9350" xr:uid="{00000000-0005-0000-0000-00009E2E0000}"/>
    <cellStyle name="Note 14 3_Working Capital Current" xfId="12785" xr:uid="{00000000-0005-0000-0000-00009F2E0000}"/>
    <cellStyle name="Note 14 4" xfId="9351" xr:uid="{00000000-0005-0000-0000-0000A02E0000}"/>
    <cellStyle name="Note 14 5" xfId="9352" xr:uid="{00000000-0005-0000-0000-0000A12E0000}"/>
    <cellStyle name="Note 14_Working Capital Current" xfId="12786" xr:uid="{00000000-0005-0000-0000-0000A22E0000}"/>
    <cellStyle name="Note 15" xfId="9353" xr:uid="{00000000-0005-0000-0000-0000A32E0000}"/>
    <cellStyle name="Note 15 2" xfId="9354" xr:uid="{00000000-0005-0000-0000-0000A42E0000}"/>
    <cellStyle name="Note 15 2 2" xfId="9355" xr:uid="{00000000-0005-0000-0000-0000A52E0000}"/>
    <cellStyle name="Note 15 2 2 2" xfId="9356" xr:uid="{00000000-0005-0000-0000-0000A62E0000}"/>
    <cellStyle name="Note 15 2 2_Working Capital Current" xfId="12787" xr:uid="{00000000-0005-0000-0000-0000A72E0000}"/>
    <cellStyle name="Note 15 2 3" xfId="9357" xr:uid="{00000000-0005-0000-0000-0000A82E0000}"/>
    <cellStyle name="Note 15 2 4" xfId="9358" xr:uid="{00000000-0005-0000-0000-0000A92E0000}"/>
    <cellStyle name="Note 15 2_Working Capital Current" xfId="12788" xr:uid="{00000000-0005-0000-0000-0000AA2E0000}"/>
    <cellStyle name="Note 15 3" xfId="9359" xr:uid="{00000000-0005-0000-0000-0000AB2E0000}"/>
    <cellStyle name="Note 15 3 2" xfId="9360" xr:uid="{00000000-0005-0000-0000-0000AC2E0000}"/>
    <cellStyle name="Note 15 3_Working Capital Current" xfId="12789" xr:uid="{00000000-0005-0000-0000-0000AD2E0000}"/>
    <cellStyle name="Note 15 4" xfId="9361" xr:uid="{00000000-0005-0000-0000-0000AE2E0000}"/>
    <cellStyle name="Note 15 5" xfId="9362" xr:uid="{00000000-0005-0000-0000-0000AF2E0000}"/>
    <cellStyle name="Note 15_Working Capital Current" xfId="12790" xr:uid="{00000000-0005-0000-0000-0000B02E0000}"/>
    <cellStyle name="Note 16" xfId="9363" xr:uid="{00000000-0005-0000-0000-0000B12E0000}"/>
    <cellStyle name="Note 16 2" xfId="9364" xr:uid="{00000000-0005-0000-0000-0000B22E0000}"/>
    <cellStyle name="Note 16 2 2" xfId="9365" xr:uid="{00000000-0005-0000-0000-0000B32E0000}"/>
    <cellStyle name="Note 16 2 2 2" xfId="9366" xr:uid="{00000000-0005-0000-0000-0000B42E0000}"/>
    <cellStyle name="Note 16 2 2_Working Capital Current" xfId="12791" xr:uid="{00000000-0005-0000-0000-0000B52E0000}"/>
    <cellStyle name="Note 16 2 3" xfId="9367" xr:uid="{00000000-0005-0000-0000-0000B62E0000}"/>
    <cellStyle name="Note 16 2 4" xfId="9368" xr:uid="{00000000-0005-0000-0000-0000B72E0000}"/>
    <cellStyle name="Note 16 2_Working Capital Current" xfId="12792" xr:uid="{00000000-0005-0000-0000-0000B82E0000}"/>
    <cellStyle name="Note 16 3" xfId="9369" xr:uid="{00000000-0005-0000-0000-0000B92E0000}"/>
    <cellStyle name="Note 16 3 2" xfId="9370" xr:uid="{00000000-0005-0000-0000-0000BA2E0000}"/>
    <cellStyle name="Note 16 3_Working Capital Current" xfId="12793" xr:uid="{00000000-0005-0000-0000-0000BB2E0000}"/>
    <cellStyle name="Note 16 4" xfId="9371" xr:uid="{00000000-0005-0000-0000-0000BC2E0000}"/>
    <cellStyle name="Note 16 5" xfId="9372" xr:uid="{00000000-0005-0000-0000-0000BD2E0000}"/>
    <cellStyle name="Note 16_Working Capital Current" xfId="12794" xr:uid="{00000000-0005-0000-0000-0000BE2E0000}"/>
    <cellStyle name="Note 17" xfId="9373" xr:uid="{00000000-0005-0000-0000-0000BF2E0000}"/>
    <cellStyle name="Note 17 2" xfId="9374" xr:uid="{00000000-0005-0000-0000-0000C02E0000}"/>
    <cellStyle name="Note 17 2 2" xfId="9375" xr:uid="{00000000-0005-0000-0000-0000C12E0000}"/>
    <cellStyle name="Note 17 2 2 2" xfId="9376" xr:uid="{00000000-0005-0000-0000-0000C22E0000}"/>
    <cellStyle name="Note 17 2 2_Working Capital Current" xfId="12795" xr:uid="{00000000-0005-0000-0000-0000C32E0000}"/>
    <cellStyle name="Note 17 2 3" xfId="9377" xr:uid="{00000000-0005-0000-0000-0000C42E0000}"/>
    <cellStyle name="Note 17 2 4" xfId="9378" xr:uid="{00000000-0005-0000-0000-0000C52E0000}"/>
    <cellStyle name="Note 17 2_Working Capital Current" xfId="12796" xr:uid="{00000000-0005-0000-0000-0000C62E0000}"/>
    <cellStyle name="Note 17 3" xfId="9379" xr:uid="{00000000-0005-0000-0000-0000C72E0000}"/>
    <cellStyle name="Note 17 3 2" xfId="9380" xr:uid="{00000000-0005-0000-0000-0000C82E0000}"/>
    <cellStyle name="Note 17 3_Working Capital Current" xfId="12797" xr:uid="{00000000-0005-0000-0000-0000C92E0000}"/>
    <cellStyle name="Note 17 4" xfId="9381" xr:uid="{00000000-0005-0000-0000-0000CA2E0000}"/>
    <cellStyle name="Note 17 5" xfId="9382" xr:uid="{00000000-0005-0000-0000-0000CB2E0000}"/>
    <cellStyle name="Note 17_Working Capital Current" xfId="12798" xr:uid="{00000000-0005-0000-0000-0000CC2E0000}"/>
    <cellStyle name="Note 18" xfId="9383" xr:uid="{00000000-0005-0000-0000-0000CD2E0000}"/>
    <cellStyle name="Note 18 2" xfId="9384" xr:uid="{00000000-0005-0000-0000-0000CE2E0000}"/>
    <cellStyle name="Note 18 2 2" xfId="9385" xr:uid="{00000000-0005-0000-0000-0000CF2E0000}"/>
    <cellStyle name="Note 18 2 2 2" xfId="9386" xr:uid="{00000000-0005-0000-0000-0000D02E0000}"/>
    <cellStyle name="Note 18 2 2_Working Capital Current" xfId="12799" xr:uid="{00000000-0005-0000-0000-0000D12E0000}"/>
    <cellStyle name="Note 18 2 3" xfId="9387" xr:uid="{00000000-0005-0000-0000-0000D22E0000}"/>
    <cellStyle name="Note 18 2 4" xfId="9388" xr:uid="{00000000-0005-0000-0000-0000D32E0000}"/>
    <cellStyle name="Note 18 2_Working Capital Current" xfId="12800" xr:uid="{00000000-0005-0000-0000-0000D42E0000}"/>
    <cellStyle name="Note 18 3" xfId="9389" xr:uid="{00000000-0005-0000-0000-0000D52E0000}"/>
    <cellStyle name="Note 18 3 2" xfId="9390" xr:uid="{00000000-0005-0000-0000-0000D62E0000}"/>
    <cellStyle name="Note 18 3_Working Capital Current" xfId="12801" xr:uid="{00000000-0005-0000-0000-0000D72E0000}"/>
    <cellStyle name="Note 18 4" xfId="9391" xr:uid="{00000000-0005-0000-0000-0000D82E0000}"/>
    <cellStyle name="Note 18 5" xfId="9392" xr:uid="{00000000-0005-0000-0000-0000D92E0000}"/>
    <cellStyle name="Note 18_Working Capital Current" xfId="12802" xr:uid="{00000000-0005-0000-0000-0000DA2E0000}"/>
    <cellStyle name="Note 19" xfId="9393" xr:uid="{00000000-0005-0000-0000-0000DB2E0000}"/>
    <cellStyle name="Note 19 2" xfId="9394" xr:uid="{00000000-0005-0000-0000-0000DC2E0000}"/>
    <cellStyle name="Note 19 2 2" xfId="9395" xr:uid="{00000000-0005-0000-0000-0000DD2E0000}"/>
    <cellStyle name="Note 19 2 2 2" xfId="9396" xr:uid="{00000000-0005-0000-0000-0000DE2E0000}"/>
    <cellStyle name="Note 19 2 2_Working Capital Current" xfId="12803" xr:uid="{00000000-0005-0000-0000-0000DF2E0000}"/>
    <cellStyle name="Note 19 2 3" xfId="9397" xr:uid="{00000000-0005-0000-0000-0000E02E0000}"/>
    <cellStyle name="Note 19 2 4" xfId="9398" xr:uid="{00000000-0005-0000-0000-0000E12E0000}"/>
    <cellStyle name="Note 19 2_Working Capital Current" xfId="12804" xr:uid="{00000000-0005-0000-0000-0000E22E0000}"/>
    <cellStyle name="Note 19 3" xfId="9399" xr:uid="{00000000-0005-0000-0000-0000E32E0000}"/>
    <cellStyle name="Note 19 3 2" xfId="9400" xr:uid="{00000000-0005-0000-0000-0000E42E0000}"/>
    <cellStyle name="Note 19 3_Working Capital Current" xfId="12805" xr:uid="{00000000-0005-0000-0000-0000E52E0000}"/>
    <cellStyle name="Note 19 4" xfId="9401" xr:uid="{00000000-0005-0000-0000-0000E62E0000}"/>
    <cellStyle name="Note 19 5" xfId="9402" xr:uid="{00000000-0005-0000-0000-0000E72E0000}"/>
    <cellStyle name="Note 19_Working Capital Current" xfId="12806" xr:uid="{00000000-0005-0000-0000-0000E82E0000}"/>
    <cellStyle name="Note 2" xfId="653" xr:uid="{00000000-0005-0000-0000-000089020000}"/>
    <cellStyle name="Note 2 10" xfId="9403" xr:uid="{00000000-0005-0000-0000-0000E92E0000}"/>
    <cellStyle name="Note 2 2" xfId="654" xr:uid="{00000000-0005-0000-0000-00008A020000}"/>
    <cellStyle name="Note 2 2 2" xfId="9405" xr:uid="{00000000-0005-0000-0000-0000EB2E0000}"/>
    <cellStyle name="Note 2 2 2 2" xfId="9406" xr:uid="{00000000-0005-0000-0000-0000EC2E0000}"/>
    <cellStyle name="Note 2 2 2 2 2" xfId="9407" xr:uid="{00000000-0005-0000-0000-0000ED2E0000}"/>
    <cellStyle name="Note 2 2 2 2_Working Capital Current" xfId="12807" xr:uid="{00000000-0005-0000-0000-0000EE2E0000}"/>
    <cellStyle name="Note 2 2 2 3" xfId="9408" xr:uid="{00000000-0005-0000-0000-0000EF2E0000}"/>
    <cellStyle name="Note 2 2 2 4" xfId="9409" xr:uid="{00000000-0005-0000-0000-0000F02E0000}"/>
    <cellStyle name="Note 2 2 2_Working Capital Current" xfId="12808" xr:uid="{00000000-0005-0000-0000-0000F12E0000}"/>
    <cellStyle name="Note 2 2 3" xfId="9410" xr:uid="{00000000-0005-0000-0000-0000F22E0000}"/>
    <cellStyle name="Note 2 2 3 2" xfId="9411" xr:uid="{00000000-0005-0000-0000-0000F32E0000}"/>
    <cellStyle name="Note 2 2 3_Working Capital Current" xfId="12809" xr:uid="{00000000-0005-0000-0000-0000F42E0000}"/>
    <cellStyle name="Note 2 2 4" xfId="9412" xr:uid="{00000000-0005-0000-0000-0000F52E0000}"/>
    <cellStyle name="Note 2 2 5" xfId="9413" xr:uid="{00000000-0005-0000-0000-0000F62E0000}"/>
    <cellStyle name="Note 2 2 6" xfId="9404" xr:uid="{00000000-0005-0000-0000-0000EA2E0000}"/>
    <cellStyle name="Note 2 2_Working Capital Current" xfId="12810" xr:uid="{00000000-0005-0000-0000-0000F72E0000}"/>
    <cellStyle name="Note 2 3" xfId="655" xr:uid="{00000000-0005-0000-0000-00008B020000}"/>
    <cellStyle name="Note 2 3 2" xfId="9415" xr:uid="{00000000-0005-0000-0000-0000F92E0000}"/>
    <cellStyle name="Note 2 3 2 2" xfId="9416" xr:uid="{00000000-0005-0000-0000-0000FA2E0000}"/>
    <cellStyle name="Note 2 3 2 2 2" xfId="9417" xr:uid="{00000000-0005-0000-0000-0000FB2E0000}"/>
    <cellStyle name="Note 2 3 2 2_Working Capital Current" xfId="12811" xr:uid="{00000000-0005-0000-0000-0000FC2E0000}"/>
    <cellStyle name="Note 2 3 2 3" xfId="9418" xr:uid="{00000000-0005-0000-0000-0000FD2E0000}"/>
    <cellStyle name="Note 2 3 2 4" xfId="9419" xr:uid="{00000000-0005-0000-0000-0000FE2E0000}"/>
    <cellStyle name="Note 2 3 2_Working Capital Current" xfId="12812" xr:uid="{00000000-0005-0000-0000-0000FF2E0000}"/>
    <cellStyle name="Note 2 3 3" xfId="9420" xr:uid="{00000000-0005-0000-0000-0000002F0000}"/>
    <cellStyle name="Note 2 3 3 2" xfId="9421" xr:uid="{00000000-0005-0000-0000-0000012F0000}"/>
    <cellStyle name="Note 2 3 3_Working Capital Current" xfId="12813" xr:uid="{00000000-0005-0000-0000-0000022F0000}"/>
    <cellStyle name="Note 2 3 4" xfId="9422" xr:uid="{00000000-0005-0000-0000-0000032F0000}"/>
    <cellStyle name="Note 2 3 5" xfId="9423" xr:uid="{00000000-0005-0000-0000-0000042F0000}"/>
    <cellStyle name="Note 2 3 6" xfId="9414" xr:uid="{00000000-0005-0000-0000-0000F82E0000}"/>
    <cellStyle name="Note 2 3_Working Capital Current" xfId="12814" xr:uid="{00000000-0005-0000-0000-0000052F0000}"/>
    <cellStyle name="Note 2 4" xfId="9424" xr:uid="{00000000-0005-0000-0000-0000062F0000}"/>
    <cellStyle name="Note 2 4 2" xfId="9425" xr:uid="{00000000-0005-0000-0000-0000072F0000}"/>
    <cellStyle name="Note 2 4 2 2" xfId="9426" xr:uid="{00000000-0005-0000-0000-0000082F0000}"/>
    <cellStyle name="Note 2 4 2 2 2" xfId="9427" xr:uid="{00000000-0005-0000-0000-0000092F0000}"/>
    <cellStyle name="Note 2 4 2 2_Working Capital Current" xfId="12815" xr:uid="{00000000-0005-0000-0000-00000A2F0000}"/>
    <cellStyle name="Note 2 4 2 3" xfId="9428" xr:uid="{00000000-0005-0000-0000-00000B2F0000}"/>
    <cellStyle name="Note 2 4 2 4" xfId="9429" xr:uid="{00000000-0005-0000-0000-00000C2F0000}"/>
    <cellStyle name="Note 2 4 2_Working Capital Current" xfId="12816" xr:uid="{00000000-0005-0000-0000-00000D2F0000}"/>
    <cellStyle name="Note 2 4 3" xfId="9430" xr:uid="{00000000-0005-0000-0000-00000E2F0000}"/>
    <cellStyle name="Note 2 4 3 2" xfId="9431" xr:uid="{00000000-0005-0000-0000-00000F2F0000}"/>
    <cellStyle name="Note 2 4 3_Working Capital Current" xfId="12817" xr:uid="{00000000-0005-0000-0000-0000102F0000}"/>
    <cellStyle name="Note 2 4 4" xfId="9432" xr:uid="{00000000-0005-0000-0000-0000112F0000}"/>
    <cellStyle name="Note 2 4 5" xfId="9433" xr:uid="{00000000-0005-0000-0000-0000122F0000}"/>
    <cellStyle name="Note 2 4_Working Capital Current" xfId="12818" xr:uid="{00000000-0005-0000-0000-0000132F0000}"/>
    <cellStyle name="Note 2 5" xfId="9434" xr:uid="{00000000-0005-0000-0000-0000142F0000}"/>
    <cellStyle name="Note 2 5 2" xfId="9435" xr:uid="{00000000-0005-0000-0000-0000152F0000}"/>
    <cellStyle name="Note 2 5 2 2" xfId="9436" xr:uid="{00000000-0005-0000-0000-0000162F0000}"/>
    <cellStyle name="Note 2 5 2_Working Capital Current" xfId="12819" xr:uid="{00000000-0005-0000-0000-0000172F0000}"/>
    <cellStyle name="Note 2 5 3" xfId="9437" xr:uid="{00000000-0005-0000-0000-0000182F0000}"/>
    <cellStyle name="Note 2 5_Working Capital Current" xfId="12820" xr:uid="{00000000-0005-0000-0000-0000192F0000}"/>
    <cellStyle name="Note 2 6" xfId="9438" xr:uid="{00000000-0005-0000-0000-00001A2F0000}"/>
    <cellStyle name="Note 2 6 2" xfId="9439" xr:uid="{00000000-0005-0000-0000-00001B2F0000}"/>
    <cellStyle name="Note 2 6_Working Capital Current" xfId="12821" xr:uid="{00000000-0005-0000-0000-00001C2F0000}"/>
    <cellStyle name="Note 2 7" xfId="9440" xr:uid="{00000000-0005-0000-0000-00001D2F0000}"/>
    <cellStyle name="Note 2 7 2" xfId="9441" xr:uid="{00000000-0005-0000-0000-00001E2F0000}"/>
    <cellStyle name="Note 2 7_Working Capital Current" xfId="12822" xr:uid="{00000000-0005-0000-0000-00001F2F0000}"/>
    <cellStyle name="Note 2 8" xfId="9442" xr:uid="{00000000-0005-0000-0000-0000202F0000}"/>
    <cellStyle name="Note 2 9" xfId="9443" xr:uid="{00000000-0005-0000-0000-0000212F0000}"/>
    <cellStyle name="Note 2_Working Capital Current" xfId="12823" xr:uid="{00000000-0005-0000-0000-0000222F0000}"/>
    <cellStyle name="Note 20" xfId="9444" xr:uid="{00000000-0005-0000-0000-0000232F0000}"/>
    <cellStyle name="Note 20 2" xfId="9445" xr:uid="{00000000-0005-0000-0000-0000242F0000}"/>
    <cellStyle name="Note 20 2 2" xfId="9446" xr:uid="{00000000-0005-0000-0000-0000252F0000}"/>
    <cellStyle name="Note 20 2 2 2" xfId="9447" xr:uid="{00000000-0005-0000-0000-0000262F0000}"/>
    <cellStyle name="Note 20 2 2_Working Capital Current" xfId="12824" xr:uid="{00000000-0005-0000-0000-0000272F0000}"/>
    <cellStyle name="Note 20 2 3" xfId="9448" xr:uid="{00000000-0005-0000-0000-0000282F0000}"/>
    <cellStyle name="Note 20 2 4" xfId="9449" xr:uid="{00000000-0005-0000-0000-0000292F0000}"/>
    <cellStyle name="Note 20 2_Working Capital Current" xfId="12825" xr:uid="{00000000-0005-0000-0000-00002A2F0000}"/>
    <cellStyle name="Note 20 3" xfId="9450" xr:uid="{00000000-0005-0000-0000-00002B2F0000}"/>
    <cellStyle name="Note 20 3 2" xfId="9451" xr:uid="{00000000-0005-0000-0000-00002C2F0000}"/>
    <cellStyle name="Note 20 3_Working Capital Current" xfId="12826" xr:uid="{00000000-0005-0000-0000-00002D2F0000}"/>
    <cellStyle name="Note 20 4" xfId="9452" xr:uid="{00000000-0005-0000-0000-00002E2F0000}"/>
    <cellStyle name="Note 20 5" xfId="9453" xr:uid="{00000000-0005-0000-0000-00002F2F0000}"/>
    <cellStyle name="Note 20_Working Capital Current" xfId="12827" xr:uid="{00000000-0005-0000-0000-0000302F0000}"/>
    <cellStyle name="Note 21" xfId="9454" xr:uid="{00000000-0005-0000-0000-0000312F0000}"/>
    <cellStyle name="Note 21 2" xfId="9455" xr:uid="{00000000-0005-0000-0000-0000322F0000}"/>
    <cellStyle name="Note 21 2 2" xfId="9456" xr:uid="{00000000-0005-0000-0000-0000332F0000}"/>
    <cellStyle name="Note 21 2 2 2" xfId="9457" xr:uid="{00000000-0005-0000-0000-0000342F0000}"/>
    <cellStyle name="Note 21 2 2_Working Capital Current" xfId="12828" xr:uid="{00000000-0005-0000-0000-0000352F0000}"/>
    <cellStyle name="Note 21 2 3" xfId="9458" xr:uid="{00000000-0005-0000-0000-0000362F0000}"/>
    <cellStyle name="Note 21 2 4" xfId="9459" xr:uid="{00000000-0005-0000-0000-0000372F0000}"/>
    <cellStyle name="Note 21 2_Working Capital Current" xfId="12829" xr:uid="{00000000-0005-0000-0000-0000382F0000}"/>
    <cellStyle name="Note 21 3" xfId="9460" xr:uid="{00000000-0005-0000-0000-0000392F0000}"/>
    <cellStyle name="Note 21 3 2" xfId="9461" xr:uid="{00000000-0005-0000-0000-00003A2F0000}"/>
    <cellStyle name="Note 21 3_Working Capital Current" xfId="12830" xr:uid="{00000000-0005-0000-0000-00003B2F0000}"/>
    <cellStyle name="Note 21 4" xfId="9462" xr:uid="{00000000-0005-0000-0000-00003C2F0000}"/>
    <cellStyle name="Note 21 5" xfId="9463" xr:uid="{00000000-0005-0000-0000-00003D2F0000}"/>
    <cellStyle name="Note 21_Working Capital Current" xfId="12831" xr:uid="{00000000-0005-0000-0000-00003E2F0000}"/>
    <cellStyle name="Note 22" xfId="9464" xr:uid="{00000000-0005-0000-0000-00003F2F0000}"/>
    <cellStyle name="Note 22 2" xfId="9465" xr:uid="{00000000-0005-0000-0000-0000402F0000}"/>
    <cellStyle name="Note 22 2 2" xfId="9466" xr:uid="{00000000-0005-0000-0000-0000412F0000}"/>
    <cellStyle name="Note 22 2 2 2" xfId="9467" xr:uid="{00000000-0005-0000-0000-0000422F0000}"/>
    <cellStyle name="Note 22 2 2_Working Capital Current" xfId="12832" xr:uid="{00000000-0005-0000-0000-0000432F0000}"/>
    <cellStyle name="Note 22 2 3" xfId="9468" xr:uid="{00000000-0005-0000-0000-0000442F0000}"/>
    <cellStyle name="Note 22 2 4" xfId="9469" xr:uid="{00000000-0005-0000-0000-0000452F0000}"/>
    <cellStyle name="Note 22 2_Working Capital Current" xfId="12833" xr:uid="{00000000-0005-0000-0000-0000462F0000}"/>
    <cellStyle name="Note 22 3" xfId="9470" xr:uid="{00000000-0005-0000-0000-0000472F0000}"/>
    <cellStyle name="Note 22 3 2" xfId="9471" xr:uid="{00000000-0005-0000-0000-0000482F0000}"/>
    <cellStyle name="Note 22 3_Working Capital Current" xfId="12834" xr:uid="{00000000-0005-0000-0000-0000492F0000}"/>
    <cellStyle name="Note 22 4" xfId="9472" xr:uid="{00000000-0005-0000-0000-00004A2F0000}"/>
    <cellStyle name="Note 22 5" xfId="9473" xr:uid="{00000000-0005-0000-0000-00004B2F0000}"/>
    <cellStyle name="Note 22_Working Capital Current" xfId="12835" xr:uid="{00000000-0005-0000-0000-00004C2F0000}"/>
    <cellStyle name="Note 23" xfId="9474" xr:uid="{00000000-0005-0000-0000-00004D2F0000}"/>
    <cellStyle name="Note 23 2" xfId="9475" xr:uid="{00000000-0005-0000-0000-00004E2F0000}"/>
    <cellStyle name="Note 23 2 2" xfId="9476" xr:uid="{00000000-0005-0000-0000-00004F2F0000}"/>
    <cellStyle name="Note 23 2 2 2" xfId="9477" xr:uid="{00000000-0005-0000-0000-0000502F0000}"/>
    <cellStyle name="Note 23 2 2_Working Capital Current" xfId="12836" xr:uid="{00000000-0005-0000-0000-0000512F0000}"/>
    <cellStyle name="Note 23 2 3" xfId="9478" xr:uid="{00000000-0005-0000-0000-0000522F0000}"/>
    <cellStyle name="Note 23 2 4" xfId="9479" xr:uid="{00000000-0005-0000-0000-0000532F0000}"/>
    <cellStyle name="Note 23 2_Working Capital Current" xfId="12837" xr:uid="{00000000-0005-0000-0000-0000542F0000}"/>
    <cellStyle name="Note 23 3" xfId="9480" xr:uid="{00000000-0005-0000-0000-0000552F0000}"/>
    <cellStyle name="Note 23 3 2" xfId="9481" xr:uid="{00000000-0005-0000-0000-0000562F0000}"/>
    <cellStyle name="Note 23 3_Working Capital Current" xfId="12838" xr:uid="{00000000-0005-0000-0000-0000572F0000}"/>
    <cellStyle name="Note 23 4" xfId="9482" xr:uid="{00000000-0005-0000-0000-0000582F0000}"/>
    <cellStyle name="Note 23 5" xfId="9483" xr:uid="{00000000-0005-0000-0000-0000592F0000}"/>
    <cellStyle name="Note 23_Working Capital Current" xfId="12839" xr:uid="{00000000-0005-0000-0000-00005A2F0000}"/>
    <cellStyle name="Note 24" xfId="9484" xr:uid="{00000000-0005-0000-0000-00005B2F0000}"/>
    <cellStyle name="Note 24 2" xfId="9485" xr:uid="{00000000-0005-0000-0000-00005C2F0000}"/>
    <cellStyle name="Note 24 2 2" xfId="9486" xr:uid="{00000000-0005-0000-0000-00005D2F0000}"/>
    <cellStyle name="Note 24 2 2 2" xfId="9487" xr:uid="{00000000-0005-0000-0000-00005E2F0000}"/>
    <cellStyle name="Note 24 2 2_Working Capital Current" xfId="12840" xr:uid="{00000000-0005-0000-0000-00005F2F0000}"/>
    <cellStyle name="Note 24 2 3" xfId="9488" xr:uid="{00000000-0005-0000-0000-0000602F0000}"/>
    <cellStyle name="Note 24 2 4" xfId="9489" xr:uid="{00000000-0005-0000-0000-0000612F0000}"/>
    <cellStyle name="Note 24 2_Working Capital Current" xfId="12841" xr:uid="{00000000-0005-0000-0000-0000622F0000}"/>
    <cellStyle name="Note 24 3" xfId="9490" xr:uid="{00000000-0005-0000-0000-0000632F0000}"/>
    <cellStyle name="Note 24 3 2" xfId="9491" xr:uid="{00000000-0005-0000-0000-0000642F0000}"/>
    <cellStyle name="Note 24 3_Working Capital Current" xfId="12842" xr:uid="{00000000-0005-0000-0000-0000652F0000}"/>
    <cellStyle name="Note 24 4" xfId="9492" xr:uid="{00000000-0005-0000-0000-0000662F0000}"/>
    <cellStyle name="Note 24 5" xfId="9493" xr:uid="{00000000-0005-0000-0000-0000672F0000}"/>
    <cellStyle name="Note 24_Working Capital Current" xfId="12843" xr:uid="{00000000-0005-0000-0000-0000682F0000}"/>
    <cellStyle name="Note 25" xfId="9494" xr:uid="{00000000-0005-0000-0000-0000692F0000}"/>
    <cellStyle name="Note 25 2" xfId="9495" xr:uid="{00000000-0005-0000-0000-00006A2F0000}"/>
    <cellStyle name="Note 25 2 2" xfId="9496" xr:uid="{00000000-0005-0000-0000-00006B2F0000}"/>
    <cellStyle name="Note 25 2 2 2" xfId="9497" xr:uid="{00000000-0005-0000-0000-00006C2F0000}"/>
    <cellStyle name="Note 25 2 2_Working Capital Current" xfId="12844" xr:uid="{00000000-0005-0000-0000-00006D2F0000}"/>
    <cellStyle name="Note 25 2 3" xfId="9498" xr:uid="{00000000-0005-0000-0000-00006E2F0000}"/>
    <cellStyle name="Note 25 2 4" xfId="9499" xr:uid="{00000000-0005-0000-0000-00006F2F0000}"/>
    <cellStyle name="Note 25 2_Working Capital Current" xfId="12845" xr:uid="{00000000-0005-0000-0000-0000702F0000}"/>
    <cellStyle name="Note 25 3" xfId="9500" xr:uid="{00000000-0005-0000-0000-0000712F0000}"/>
    <cellStyle name="Note 25 3 2" xfId="9501" xr:uid="{00000000-0005-0000-0000-0000722F0000}"/>
    <cellStyle name="Note 25 3_Working Capital Current" xfId="12846" xr:uid="{00000000-0005-0000-0000-0000732F0000}"/>
    <cellStyle name="Note 25 4" xfId="9502" xr:uid="{00000000-0005-0000-0000-0000742F0000}"/>
    <cellStyle name="Note 25 5" xfId="9503" xr:uid="{00000000-0005-0000-0000-0000752F0000}"/>
    <cellStyle name="Note 25_Working Capital Current" xfId="12847" xr:uid="{00000000-0005-0000-0000-0000762F0000}"/>
    <cellStyle name="Note 26" xfId="9504" xr:uid="{00000000-0005-0000-0000-0000772F0000}"/>
    <cellStyle name="Note 26 2" xfId="9505" xr:uid="{00000000-0005-0000-0000-0000782F0000}"/>
    <cellStyle name="Note 26 2 2" xfId="9506" xr:uid="{00000000-0005-0000-0000-0000792F0000}"/>
    <cellStyle name="Note 26 2 2 2" xfId="9507" xr:uid="{00000000-0005-0000-0000-00007A2F0000}"/>
    <cellStyle name="Note 26 2 2_Working Capital Current" xfId="12848" xr:uid="{00000000-0005-0000-0000-00007B2F0000}"/>
    <cellStyle name="Note 26 2 3" xfId="9508" xr:uid="{00000000-0005-0000-0000-00007C2F0000}"/>
    <cellStyle name="Note 26 2 4" xfId="9509" xr:uid="{00000000-0005-0000-0000-00007D2F0000}"/>
    <cellStyle name="Note 26 2_Working Capital Current" xfId="12849" xr:uid="{00000000-0005-0000-0000-00007E2F0000}"/>
    <cellStyle name="Note 26 3" xfId="9510" xr:uid="{00000000-0005-0000-0000-00007F2F0000}"/>
    <cellStyle name="Note 26 3 2" xfId="9511" xr:uid="{00000000-0005-0000-0000-0000802F0000}"/>
    <cellStyle name="Note 26 3_Working Capital Current" xfId="12850" xr:uid="{00000000-0005-0000-0000-0000812F0000}"/>
    <cellStyle name="Note 26 4" xfId="9512" xr:uid="{00000000-0005-0000-0000-0000822F0000}"/>
    <cellStyle name="Note 26 5" xfId="9513" xr:uid="{00000000-0005-0000-0000-0000832F0000}"/>
    <cellStyle name="Note 26_Working Capital Current" xfId="12851" xr:uid="{00000000-0005-0000-0000-0000842F0000}"/>
    <cellStyle name="Note 27" xfId="9514" xr:uid="{00000000-0005-0000-0000-0000852F0000}"/>
    <cellStyle name="Note 27 2" xfId="9515" xr:uid="{00000000-0005-0000-0000-0000862F0000}"/>
    <cellStyle name="Note 27 2 2" xfId="9516" xr:uid="{00000000-0005-0000-0000-0000872F0000}"/>
    <cellStyle name="Note 27 2 2 2" xfId="9517" xr:uid="{00000000-0005-0000-0000-0000882F0000}"/>
    <cellStyle name="Note 27 2 2_Working Capital Current" xfId="12852" xr:uid="{00000000-0005-0000-0000-0000892F0000}"/>
    <cellStyle name="Note 27 2 3" xfId="9518" xr:uid="{00000000-0005-0000-0000-00008A2F0000}"/>
    <cellStyle name="Note 27 2 4" xfId="9519" xr:uid="{00000000-0005-0000-0000-00008B2F0000}"/>
    <cellStyle name="Note 27 2_Working Capital Current" xfId="12853" xr:uid="{00000000-0005-0000-0000-00008C2F0000}"/>
    <cellStyle name="Note 27 3" xfId="9520" xr:uid="{00000000-0005-0000-0000-00008D2F0000}"/>
    <cellStyle name="Note 27 3 2" xfId="9521" xr:uid="{00000000-0005-0000-0000-00008E2F0000}"/>
    <cellStyle name="Note 27 3_Working Capital Current" xfId="12854" xr:uid="{00000000-0005-0000-0000-00008F2F0000}"/>
    <cellStyle name="Note 27 4" xfId="9522" xr:uid="{00000000-0005-0000-0000-0000902F0000}"/>
    <cellStyle name="Note 27 5" xfId="9523" xr:uid="{00000000-0005-0000-0000-0000912F0000}"/>
    <cellStyle name="Note 27_Working Capital Current" xfId="12855" xr:uid="{00000000-0005-0000-0000-0000922F0000}"/>
    <cellStyle name="Note 28" xfId="9524" xr:uid="{00000000-0005-0000-0000-0000932F0000}"/>
    <cellStyle name="Note 28 2" xfId="9525" xr:uid="{00000000-0005-0000-0000-0000942F0000}"/>
    <cellStyle name="Note 28 2 2" xfId="9526" xr:uid="{00000000-0005-0000-0000-0000952F0000}"/>
    <cellStyle name="Note 28 2 2 2" xfId="9527" xr:uid="{00000000-0005-0000-0000-0000962F0000}"/>
    <cellStyle name="Note 28 2 2_Working Capital Current" xfId="12856" xr:uid="{00000000-0005-0000-0000-0000972F0000}"/>
    <cellStyle name="Note 28 2 3" xfId="9528" xr:uid="{00000000-0005-0000-0000-0000982F0000}"/>
    <cellStyle name="Note 28 2 4" xfId="9529" xr:uid="{00000000-0005-0000-0000-0000992F0000}"/>
    <cellStyle name="Note 28 2_Working Capital Current" xfId="12857" xr:uid="{00000000-0005-0000-0000-00009A2F0000}"/>
    <cellStyle name="Note 28 3" xfId="9530" xr:uid="{00000000-0005-0000-0000-00009B2F0000}"/>
    <cellStyle name="Note 28 3 2" xfId="9531" xr:uid="{00000000-0005-0000-0000-00009C2F0000}"/>
    <cellStyle name="Note 28 3_Working Capital Current" xfId="12858" xr:uid="{00000000-0005-0000-0000-00009D2F0000}"/>
    <cellStyle name="Note 28 4" xfId="9532" xr:uid="{00000000-0005-0000-0000-00009E2F0000}"/>
    <cellStyle name="Note 28 5" xfId="9533" xr:uid="{00000000-0005-0000-0000-00009F2F0000}"/>
    <cellStyle name="Note 28_Working Capital Current" xfId="12859" xr:uid="{00000000-0005-0000-0000-0000A02F0000}"/>
    <cellStyle name="Note 29" xfId="9534" xr:uid="{00000000-0005-0000-0000-0000A12F0000}"/>
    <cellStyle name="Note 29 2" xfId="9535" xr:uid="{00000000-0005-0000-0000-0000A22F0000}"/>
    <cellStyle name="Note 29 2 2" xfId="9536" xr:uid="{00000000-0005-0000-0000-0000A32F0000}"/>
    <cellStyle name="Note 29 2 2 2" xfId="9537" xr:uid="{00000000-0005-0000-0000-0000A42F0000}"/>
    <cellStyle name="Note 29 2 2_Working Capital Current" xfId="12860" xr:uid="{00000000-0005-0000-0000-0000A52F0000}"/>
    <cellStyle name="Note 29 2 3" xfId="9538" xr:uid="{00000000-0005-0000-0000-0000A62F0000}"/>
    <cellStyle name="Note 29 2 4" xfId="9539" xr:uid="{00000000-0005-0000-0000-0000A72F0000}"/>
    <cellStyle name="Note 29 2_Working Capital Current" xfId="12861" xr:uid="{00000000-0005-0000-0000-0000A82F0000}"/>
    <cellStyle name="Note 29 3" xfId="9540" xr:uid="{00000000-0005-0000-0000-0000A92F0000}"/>
    <cellStyle name="Note 29 3 2" xfId="9541" xr:uid="{00000000-0005-0000-0000-0000AA2F0000}"/>
    <cellStyle name="Note 29 3_Working Capital Current" xfId="12862" xr:uid="{00000000-0005-0000-0000-0000AB2F0000}"/>
    <cellStyle name="Note 29 4" xfId="9542" xr:uid="{00000000-0005-0000-0000-0000AC2F0000}"/>
    <cellStyle name="Note 29 5" xfId="9543" xr:uid="{00000000-0005-0000-0000-0000AD2F0000}"/>
    <cellStyle name="Note 29_Working Capital Current" xfId="12863" xr:uid="{00000000-0005-0000-0000-0000AE2F0000}"/>
    <cellStyle name="Note 3" xfId="656" xr:uid="{00000000-0005-0000-0000-00008C020000}"/>
    <cellStyle name="Note 3 2" xfId="9545" xr:uid="{00000000-0005-0000-0000-0000B02F0000}"/>
    <cellStyle name="Note 3 2 2" xfId="9546" xr:uid="{00000000-0005-0000-0000-0000B12F0000}"/>
    <cellStyle name="Note 3 2 2 2" xfId="9547" xr:uid="{00000000-0005-0000-0000-0000B22F0000}"/>
    <cellStyle name="Note 3 2 2 2 2" xfId="9548" xr:uid="{00000000-0005-0000-0000-0000B32F0000}"/>
    <cellStyle name="Note 3 2 2 2_Working Capital Current" xfId="12864" xr:uid="{00000000-0005-0000-0000-0000B42F0000}"/>
    <cellStyle name="Note 3 2 2 3" xfId="9549" xr:uid="{00000000-0005-0000-0000-0000B52F0000}"/>
    <cellStyle name="Note 3 2 2 4" xfId="9550" xr:uid="{00000000-0005-0000-0000-0000B62F0000}"/>
    <cellStyle name="Note 3 2 2_Working Capital Current" xfId="12865" xr:uid="{00000000-0005-0000-0000-0000B72F0000}"/>
    <cellStyle name="Note 3 2 3" xfId="9551" xr:uid="{00000000-0005-0000-0000-0000B82F0000}"/>
    <cellStyle name="Note 3 2 3 2" xfId="9552" xr:uid="{00000000-0005-0000-0000-0000B92F0000}"/>
    <cellStyle name="Note 3 2 3_Working Capital Current" xfId="12866" xr:uid="{00000000-0005-0000-0000-0000BA2F0000}"/>
    <cellStyle name="Note 3 2 4" xfId="9553" xr:uid="{00000000-0005-0000-0000-0000BB2F0000}"/>
    <cellStyle name="Note 3 2 5" xfId="9554" xr:uid="{00000000-0005-0000-0000-0000BC2F0000}"/>
    <cellStyle name="Note 3 2_Working Capital Current" xfId="12867" xr:uid="{00000000-0005-0000-0000-0000BD2F0000}"/>
    <cellStyle name="Note 3 3" xfId="9555" xr:uid="{00000000-0005-0000-0000-0000BE2F0000}"/>
    <cellStyle name="Note 3 3 2" xfId="9556" xr:uid="{00000000-0005-0000-0000-0000BF2F0000}"/>
    <cellStyle name="Note 3 3 2 2" xfId="9557" xr:uid="{00000000-0005-0000-0000-0000C02F0000}"/>
    <cellStyle name="Note 3 3 2 2 2" xfId="9558" xr:uid="{00000000-0005-0000-0000-0000C12F0000}"/>
    <cellStyle name="Note 3 3 2 2_Working Capital Current" xfId="12868" xr:uid="{00000000-0005-0000-0000-0000C22F0000}"/>
    <cellStyle name="Note 3 3 2 3" xfId="9559" xr:uid="{00000000-0005-0000-0000-0000C32F0000}"/>
    <cellStyle name="Note 3 3 2 4" xfId="9560" xr:uid="{00000000-0005-0000-0000-0000C42F0000}"/>
    <cellStyle name="Note 3 3 2_Working Capital Current" xfId="12869" xr:uid="{00000000-0005-0000-0000-0000C52F0000}"/>
    <cellStyle name="Note 3 3 3" xfId="9561" xr:uid="{00000000-0005-0000-0000-0000C62F0000}"/>
    <cellStyle name="Note 3 3 3 2" xfId="9562" xr:uid="{00000000-0005-0000-0000-0000C72F0000}"/>
    <cellStyle name="Note 3 3 3_Working Capital Current" xfId="12870" xr:uid="{00000000-0005-0000-0000-0000C82F0000}"/>
    <cellStyle name="Note 3 3 4" xfId="9563" xr:uid="{00000000-0005-0000-0000-0000C92F0000}"/>
    <cellStyle name="Note 3 3 5" xfId="9564" xr:uid="{00000000-0005-0000-0000-0000CA2F0000}"/>
    <cellStyle name="Note 3 3_Working Capital Current" xfId="12871" xr:uid="{00000000-0005-0000-0000-0000CB2F0000}"/>
    <cellStyle name="Note 3 4" xfId="9565" xr:uid="{00000000-0005-0000-0000-0000CC2F0000}"/>
    <cellStyle name="Note 3 4 2" xfId="9566" xr:uid="{00000000-0005-0000-0000-0000CD2F0000}"/>
    <cellStyle name="Note 3 4 2 2" xfId="9567" xr:uid="{00000000-0005-0000-0000-0000CE2F0000}"/>
    <cellStyle name="Note 3 4 2 2 2" xfId="9568" xr:uid="{00000000-0005-0000-0000-0000CF2F0000}"/>
    <cellStyle name="Note 3 4 2 2_Working Capital Current" xfId="12872" xr:uid="{00000000-0005-0000-0000-0000D02F0000}"/>
    <cellStyle name="Note 3 4 2 3" xfId="9569" xr:uid="{00000000-0005-0000-0000-0000D12F0000}"/>
    <cellStyle name="Note 3 4 2 4" xfId="9570" xr:uid="{00000000-0005-0000-0000-0000D22F0000}"/>
    <cellStyle name="Note 3 4 2_Working Capital Current" xfId="12873" xr:uid="{00000000-0005-0000-0000-0000D32F0000}"/>
    <cellStyle name="Note 3 4 3" xfId="9571" xr:uid="{00000000-0005-0000-0000-0000D42F0000}"/>
    <cellStyle name="Note 3 4 3 2" xfId="9572" xr:uid="{00000000-0005-0000-0000-0000D52F0000}"/>
    <cellStyle name="Note 3 4 3_Working Capital Current" xfId="12874" xr:uid="{00000000-0005-0000-0000-0000D62F0000}"/>
    <cellStyle name="Note 3 4 4" xfId="9573" xr:uid="{00000000-0005-0000-0000-0000D72F0000}"/>
    <cellStyle name="Note 3 4 5" xfId="9574" xr:uid="{00000000-0005-0000-0000-0000D82F0000}"/>
    <cellStyle name="Note 3 4_Working Capital Current" xfId="12875" xr:uid="{00000000-0005-0000-0000-0000D92F0000}"/>
    <cellStyle name="Note 3 5" xfId="9575" xr:uid="{00000000-0005-0000-0000-0000DA2F0000}"/>
    <cellStyle name="Note 3 5 2" xfId="9576" xr:uid="{00000000-0005-0000-0000-0000DB2F0000}"/>
    <cellStyle name="Note 3 5 2 2" xfId="9577" xr:uid="{00000000-0005-0000-0000-0000DC2F0000}"/>
    <cellStyle name="Note 3 5 2_Working Capital Current" xfId="12876" xr:uid="{00000000-0005-0000-0000-0000DD2F0000}"/>
    <cellStyle name="Note 3 5 3" xfId="9578" xr:uid="{00000000-0005-0000-0000-0000DE2F0000}"/>
    <cellStyle name="Note 3 5 4" xfId="9579" xr:uid="{00000000-0005-0000-0000-0000DF2F0000}"/>
    <cellStyle name="Note 3 5_Working Capital Current" xfId="12877" xr:uid="{00000000-0005-0000-0000-0000E02F0000}"/>
    <cellStyle name="Note 3 6" xfId="9580" xr:uid="{00000000-0005-0000-0000-0000E12F0000}"/>
    <cellStyle name="Note 3 6 2" xfId="9581" xr:uid="{00000000-0005-0000-0000-0000E22F0000}"/>
    <cellStyle name="Note 3 6_Working Capital Current" xfId="12878" xr:uid="{00000000-0005-0000-0000-0000E32F0000}"/>
    <cellStyle name="Note 3 7" xfId="9582" xr:uid="{00000000-0005-0000-0000-0000E42F0000}"/>
    <cellStyle name="Note 3 8" xfId="9583" xr:uid="{00000000-0005-0000-0000-0000E52F0000}"/>
    <cellStyle name="Note 3 9" xfId="9544" xr:uid="{00000000-0005-0000-0000-0000AF2F0000}"/>
    <cellStyle name="Note 3_Working Capital Current" xfId="12879" xr:uid="{00000000-0005-0000-0000-0000E62F0000}"/>
    <cellStyle name="Note 30" xfId="9584" xr:uid="{00000000-0005-0000-0000-0000E72F0000}"/>
    <cellStyle name="Note 30 2" xfId="9585" xr:uid="{00000000-0005-0000-0000-0000E82F0000}"/>
    <cellStyle name="Note 30 2 2" xfId="9586" xr:uid="{00000000-0005-0000-0000-0000E92F0000}"/>
    <cellStyle name="Note 30 2_Working Capital Current" xfId="12880" xr:uid="{00000000-0005-0000-0000-0000EA2F0000}"/>
    <cellStyle name="Note 30 3" xfId="9587" xr:uid="{00000000-0005-0000-0000-0000EB2F0000}"/>
    <cellStyle name="Note 30 3 2" xfId="9588" xr:uid="{00000000-0005-0000-0000-0000EC2F0000}"/>
    <cellStyle name="Note 30 3_Working Capital Current" xfId="12881" xr:uid="{00000000-0005-0000-0000-0000ED2F0000}"/>
    <cellStyle name="Note 30 4" xfId="9589" xr:uid="{00000000-0005-0000-0000-0000EE2F0000}"/>
    <cellStyle name="Note 30 5" xfId="9590" xr:uid="{00000000-0005-0000-0000-0000EF2F0000}"/>
    <cellStyle name="Note 30_Working Capital Current" xfId="12882" xr:uid="{00000000-0005-0000-0000-0000F02F0000}"/>
    <cellStyle name="Note 31" xfId="9591" xr:uid="{00000000-0005-0000-0000-0000F12F0000}"/>
    <cellStyle name="Note 31 2" xfId="9592" xr:uid="{00000000-0005-0000-0000-0000F22F0000}"/>
    <cellStyle name="Note 31 2 2" xfId="9593" xr:uid="{00000000-0005-0000-0000-0000F32F0000}"/>
    <cellStyle name="Note 31 2_Working Capital Current" xfId="12883" xr:uid="{00000000-0005-0000-0000-0000F42F0000}"/>
    <cellStyle name="Note 31 3" xfId="9594" xr:uid="{00000000-0005-0000-0000-0000F52F0000}"/>
    <cellStyle name="Note 31 3 2" xfId="9595" xr:uid="{00000000-0005-0000-0000-0000F62F0000}"/>
    <cellStyle name="Note 31 3_Working Capital Current" xfId="12884" xr:uid="{00000000-0005-0000-0000-0000F72F0000}"/>
    <cellStyle name="Note 31 4" xfId="9596" xr:uid="{00000000-0005-0000-0000-0000F82F0000}"/>
    <cellStyle name="Note 31 5" xfId="9597" xr:uid="{00000000-0005-0000-0000-0000F92F0000}"/>
    <cellStyle name="Note 31_Working Capital Current" xfId="12885" xr:uid="{00000000-0005-0000-0000-0000FA2F0000}"/>
    <cellStyle name="Note 32" xfId="9598" xr:uid="{00000000-0005-0000-0000-0000FB2F0000}"/>
    <cellStyle name="Note 32 2" xfId="9599" xr:uid="{00000000-0005-0000-0000-0000FC2F0000}"/>
    <cellStyle name="Note 32 2 2" xfId="9600" xr:uid="{00000000-0005-0000-0000-0000FD2F0000}"/>
    <cellStyle name="Note 32 2_Working Capital Current" xfId="12886" xr:uid="{00000000-0005-0000-0000-0000FE2F0000}"/>
    <cellStyle name="Note 32 3" xfId="9601" xr:uid="{00000000-0005-0000-0000-0000FF2F0000}"/>
    <cellStyle name="Note 32 4" xfId="9602" xr:uid="{00000000-0005-0000-0000-000000300000}"/>
    <cellStyle name="Note 32_Working Capital Current" xfId="12887" xr:uid="{00000000-0005-0000-0000-000001300000}"/>
    <cellStyle name="Note 33" xfId="9603" xr:uid="{00000000-0005-0000-0000-000002300000}"/>
    <cellStyle name="Note 33 2" xfId="9604" xr:uid="{00000000-0005-0000-0000-000003300000}"/>
    <cellStyle name="Note 33 2 2" xfId="9605" xr:uid="{00000000-0005-0000-0000-000004300000}"/>
    <cellStyle name="Note 33 2_Working Capital Current" xfId="12888" xr:uid="{00000000-0005-0000-0000-000005300000}"/>
    <cellStyle name="Note 33 3" xfId="9606" xr:uid="{00000000-0005-0000-0000-000006300000}"/>
    <cellStyle name="Note 33 4" xfId="9607" xr:uid="{00000000-0005-0000-0000-000007300000}"/>
    <cellStyle name="Note 33_Working Capital Current" xfId="12889" xr:uid="{00000000-0005-0000-0000-000008300000}"/>
    <cellStyle name="Note 34" xfId="9608" xr:uid="{00000000-0005-0000-0000-000009300000}"/>
    <cellStyle name="Note 34 2" xfId="9609" xr:uid="{00000000-0005-0000-0000-00000A300000}"/>
    <cellStyle name="Note 34 2 2" xfId="9610" xr:uid="{00000000-0005-0000-0000-00000B300000}"/>
    <cellStyle name="Note 34 2_Working Capital Current" xfId="12890" xr:uid="{00000000-0005-0000-0000-00000C300000}"/>
    <cellStyle name="Note 34 3" xfId="9611" xr:uid="{00000000-0005-0000-0000-00000D300000}"/>
    <cellStyle name="Note 34 4" xfId="9612" xr:uid="{00000000-0005-0000-0000-00000E300000}"/>
    <cellStyle name="Note 34_Working Capital Current" xfId="12891" xr:uid="{00000000-0005-0000-0000-00000F300000}"/>
    <cellStyle name="Note 35" xfId="9613" xr:uid="{00000000-0005-0000-0000-000010300000}"/>
    <cellStyle name="Note 35 2" xfId="9614" xr:uid="{00000000-0005-0000-0000-000011300000}"/>
    <cellStyle name="Note 35 2 2" xfId="9615" xr:uid="{00000000-0005-0000-0000-000012300000}"/>
    <cellStyle name="Note 35 2_Working Capital Current" xfId="12892" xr:uid="{00000000-0005-0000-0000-000013300000}"/>
    <cellStyle name="Note 35 3" xfId="9616" xr:uid="{00000000-0005-0000-0000-000014300000}"/>
    <cellStyle name="Note 35 4" xfId="9617" xr:uid="{00000000-0005-0000-0000-000015300000}"/>
    <cellStyle name="Note 35_Working Capital Current" xfId="12893" xr:uid="{00000000-0005-0000-0000-000016300000}"/>
    <cellStyle name="Note 36" xfId="9618" xr:uid="{00000000-0005-0000-0000-000017300000}"/>
    <cellStyle name="Note 36 2" xfId="9619" xr:uid="{00000000-0005-0000-0000-000018300000}"/>
    <cellStyle name="Note 36 2 2" xfId="9620" xr:uid="{00000000-0005-0000-0000-000019300000}"/>
    <cellStyle name="Note 36 2_Working Capital Current" xfId="12894" xr:uid="{00000000-0005-0000-0000-00001A300000}"/>
    <cellStyle name="Note 36 3" xfId="9621" xr:uid="{00000000-0005-0000-0000-00001B300000}"/>
    <cellStyle name="Note 36 4" xfId="9622" xr:uid="{00000000-0005-0000-0000-00001C300000}"/>
    <cellStyle name="Note 36_Working Capital Current" xfId="12895" xr:uid="{00000000-0005-0000-0000-00001D300000}"/>
    <cellStyle name="Note 37" xfId="9623" xr:uid="{00000000-0005-0000-0000-00001E300000}"/>
    <cellStyle name="Note 37 2" xfId="9624" xr:uid="{00000000-0005-0000-0000-00001F300000}"/>
    <cellStyle name="Note 37 2 2" xfId="9625" xr:uid="{00000000-0005-0000-0000-000020300000}"/>
    <cellStyle name="Note 37 2_Working Capital Current" xfId="12896" xr:uid="{00000000-0005-0000-0000-000021300000}"/>
    <cellStyle name="Note 37 3" xfId="9626" xr:uid="{00000000-0005-0000-0000-000022300000}"/>
    <cellStyle name="Note 37 4" xfId="9627" xr:uid="{00000000-0005-0000-0000-000023300000}"/>
    <cellStyle name="Note 37_Working Capital Current" xfId="12897" xr:uid="{00000000-0005-0000-0000-000024300000}"/>
    <cellStyle name="Note 38" xfId="9628" xr:uid="{00000000-0005-0000-0000-000025300000}"/>
    <cellStyle name="Note 38 2" xfId="9629" xr:uid="{00000000-0005-0000-0000-000026300000}"/>
    <cellStyle name="Note 38 2 2" xfId="9630" xr:uid="{00000000-0005-0000-0000-000027300000}"/>
    <cellStyle name="Note 38 2_Working Capital Current" xfId="12898" xr:uid="{00000000-0005-0000-0000-000028300000}"/>
    <cellStyle name="Note 38 3" xfId="9631" xr:uid="{00000000-0005-0000-0000-000029300000}"/>
    <cellStyle name="Note 38 4" xfId="9632" xr:uid="{00000000-0005-0000-0000-00002A300000}"/>
    <cellStyle name="Note 38_Working Capital Current" xfId="12899" xr:uid="{00000000-0005-0000-0000-00002B300000}"/>
    <cellStyle name="Note 39" xfId="9633" xr:uid="{00000000-0005-0000-0000-00002C300000}"/>
    <cellStyle name="Note 39 2" xfId="9634" xr:uid="{00000000-0005-0000-0000-00002D300000}"/>
    <cellStyle name="Note 39 2 2" xfId="9635" xr:uid="{00000000-0005-0000-0000-00002E300000}"/>
    <cellStyle name="Note 39 2_Working Capital Current" xfId="12900" xr:uid="{00000000-0005-0000-0000-00002F300000}"/>
    <cellStyle name="Note 39 3" xfId="9636" xr:uid="{00000000-0005-0000-0000-000030300000}"/>
    <cellStyle name="Note 39 4" xfId="9637" xr:uid="{00000000-0005-0000-0000-000031300000}"/>
    <cellStyle name="Note 39_Working Capital Current" xfId="12901" xr:uid="{00000000-0005-0000-0000-000032300000}"/>
    <cellStyle name="Note 4" xfId="9638" xr:uid="{00000000-0005-0000-0000-000033300000}"/>
    <cellStyle name="Note 4 2" xfId="9639" xr:uid="{00000000-0005-0000-0000-000034300000}"/>
    <cellStyle name="Note 4 2 2" xfId="9640" xr:uid="{00000000-0005-0000-0000-000035300000}"/>
    <cellStyle name="Note 4 2 2 2" xfId="9641" xr:uid="{00000000-0005-0000-0000-000036300000}"/>
    <cellStyle name="Note 4 2 2 2 2" xfId="9642" xr:uid="{00000000-0005-0000-0000-000037300000}"/>
    <cellStyle name="Note 4 2 2 2_Working Capital Current" xfId="12902" xr:uid="{00000000-0005-0000-0000-000038300000}"/>
    <cellStyle name="Note 4 2 2 3" xfId="9643" xr:uid="{00000000-0005-0000-0000-000039300000}"/>
    <cellStyle name="Note 4 2 2 4" xfId="9644" xr:uid="{00000000-0005-0000-0000-00003A300000}"/>
    <cellStyle name="Note 4 2 2_Working Capital Current" xfId="12903" xr:uid="{00000000-0005-0000-0000-00003B300000}"/>
    <cellStyle name="Note 4 2 3" xfId="9645" xr:uid="{00000000-0005-0000-0000-00003C300000}"/>
    <cellStyle name="Note 4 2 3 2" xfId="9646" xr:uid="{00000000-0005-0000-0000-00003D300000}"/>
    <cellStyle name="Note 4 2 3_Working Capital Current" xfId="12904" xr:uid="{00000000-0005-0000-0000-00003E300000}"/>
    <cellStyle name="Note 4 2 4" xfId="9647" xr:uid="{00000000-0005-0000-0000-00003F300000}"/>
    <cellStyle name="Note 4 2 5" xfId="9648" xr:uid="{00000000-0005-0000-0000-000040300000}"/>
    <cellStyle name="Note 4 2_Working Capital Current" xfId="12905" xr:uid="{00000000-0005-0000-0000-000041300000}"/>
    <cellStyle name="Note 4 3" xfId="9649" xr:uid="{00000000-0005-0000-0000-000042300000}"/>
    <cellStyle name="Note 4 3 2" xfId="9650" xr:uid="{00000000-0005-0000-0000-000043300000}"/>
    <cellStyle name="Note 4 3 2 2" xfId="9651" xr:uid="{00000000-0005-0000-0000-000044300000}"/>
    <cellStyle name="Note 4 3 2 2 2" xfId="9652" xr:uid="{00000000-0005-0000-0000-000045300000}"/>
    <cellStyle name="Note 4 3 2 2_Working Capital Current" xfId="12906" xr:uid="{00000000-0005-0000-0000-000046300000}"/>
    <cellStyle name="Note 4 3 2 3" xfId="9653" xr:uid="{00000000-0005-0000-0000-000047300000}"/>
    <cellStyle name="Note 4 3 2 4" xfId="9654" xr:uid="{00000000-0005-0000-0000-000048300000}"/>
    <cellStyle name="Note 4 3 2_Working Capital Current" xfId="12907" xr:uid="{00000000-0005-0000-0000-000049300000}"/>
    <cellStyle name="Note 4 3 3" xfId="9655" xr:uid="{00000000-0005-0000-0000-00004A300000}"/>
    <cellStyle name="Note 4 3 3 2" xfId="9656" xr:uid="{00000000-0005-0000-0000-00004B300000}"/>
    <cellStyle name="Note 4 3 3_Working Capital Current" xfId="12908" xr:uid="{00000000-0005-0000-0000-00004C300000}"/>
    <cellStyle name="Note 4 3 4" xfId="9657" xr:uid="{00000000-0005-0000-0000-00004D300000}"/>
    <cellStyle name="Note 4 3 5" xfId="9658" xr:uid="{00000000-0005-0000-0000-00004E300000}"/>
    <cellStyle name="Note 4 3_Working Capital Current" xfId="12909" xr:uid="{00000000-0005-0000-0000-00004F300000}"/>
    <cellStyle name="Note 4 4" xfId="9659" xr:uid="{00000000-0005-0000-0000-000050300000}"/>
    <cellStyle name="Note 4 4 2" xfId="9660" xr:uid="{00000000-0005-0000-0000-000051300000}"/>
    <cellStyle name="Note 4 4 2 2" xfId="9661" xr:uid="{00000000-0005-0000-0000-000052300000}"/>
    <cellStyle name="Note 4 4 2 2 2" xfId="9662" xr:uid="{00000000-0005-0000-0000-000053300000}"/>
    <cellStyle name="Note 4 4 2 2_Working Capital Current" xfId="12910" xr:uid="{00000000-0005-0000-0000-000054300000}"/>
    <cellStyle name="Note 4 4 2 3" xfId="9663" xr:uid="{00000000-0005-0000-0000-000055300000}"/>
    <cellStyle name="Note 4 4 2 4" xfId="9664" xr:uid="{00000000-0005-0000-0000-000056300000}"/>
    <cellStyle name="Note 4 4 2_Working Capital Current" xfId="12911" xr:uid="{00000000-0005-0000-0000-000057300000}"/>
    <cellStyle name="Note 4 4 3" xfId="9665" xr:uid="{00000000-0005-0000-0000-000058300000}"/>
    <cellStyle name="Note 4 4 3 2" xfId="9666" xr:uid="{00000000-0005-0000-0000-000059300000}"/>
    <cellStyle name="Note 4 4 3_Working Capital Current" xfId="12912" xr:uid="{00000000-0005-0000-0000-00005A300000}"/>
    <cellStyle name="Note 4 4 4" xfId="9667" xr:uid="{00000000-0005-0000-0000-00005B300000}"/>
    <cellStyle name="Note 4 4 5" xfId="9668" xr:uid="{00000000-0005-0000-0000-00005C300000}"/>
    <cellStyle name="Note 4 4_Working Capital Current" xfId="12913" xr:uid="{00000000-0005-0000-0000-00005D300000}"/>
    <cellStyle name="Note 4 5" xfId="9669" xr:uid="{00000000-0005-0000-0000-00005E300000}"/>
    <cellStyle name="Note 4 5 2" xfId="9670" xr:uid="{00000000-0005-0000-0000-00005F300000}"/>
    <cellStyle name="Note 4 5 2 2" xfId="9671" xr:uid="{00000000-0005-0000-0000-000060300000}"/>
    <cellStyle name="Note 4 5 2_Working Capital Current" xfId="12914" xr:uid="{00000000-0005-0000-0000-000061300000}"/>
    <cellStyle name="Note 4 5 3" xfId="9672" xr:uid="{00000000-0005-0000-0000-000062300000}"/>
    <cellStyle name="Note 4 5 4" xfId="9673" xr:uid="{00000000-0005-0000-0000-000063300000}"/>
    <cellStyle name="Note 4 5_Working Capital Current" xfId="12915" xr:uid="{00000000-0005-0000-0000-000064300000}"/>
    <cellStyle name="Note 4 6" xfId="9674" xr:uid="{00000000-0005-0000-0000-000065300000}"/>
    <cellStyle name="Note 4 6 2" xfId="9675" xr:uid="{00000000-0005-0000-0000-000066300000}"/>
    <cellStyle name="Note 4 6_Working Capital Current" xfId="12916" xr:uid="{00000000-0005-0000-0000-000067300000}"/>
    <cellStyle name="Note 4 7" xfId="9676" xr:uid="{00000000-0005-0000-0000-000068300000}"/>
    <cellStyle name="Note 4 8" xfId="9677" xr:uid="{00000000-0005-0000-0000-000069300000}"/>
    <cellStyle name="Note 4_Working Capital Current" xfId="12917" xr:uid="{00000000-0005-0000-0000-00006A300000}"/>
    <cellStyle name="Note 40" xfId="9678" xr:uid="{00000000-0005-0000-0000-00006B300000}"/>
    <cellStyle name="Note 40 2" xfId="9679" xr:uid="{00000000-0005-0000-0000-00006C300000}"/>
    <cellStyle name="Note 40 2 2" xfId="9680" xr:uid="{00000000-0005-0000-0000-00006D300000}"/>
    <cellStyle name="Note 40 2_Working Capital Current" xfId="12918" xr:uid="{00000000-0005-0000-0000-00006E300000}"/>
    <cellStyle name="Note 40 3" xfId="9681" xr:uid="{00000000-0005-0000-0000-00006F300000}"/>
    <cellStyle name="Note 40 4" xfId="9682" xr:uid="{00000000-0005-0000-0000-000070300000}"/>
    <cellStyle name="Note 40_Working Capital Current" xfId="12919" xr:uid="{00000000-0005-0000-0000-000071300000}"/>
    <cellStyle name="Note 41" xfId="9683" xr:uid="{00000000-0005-0000-0000-000072300000}"/>
    <cellStyle name="Note 41 2" xfId="9684" xr:uid="{00000000-0005-0000-0000-000073300000}"/>
    <cellStyle name="Note 41 2 2" xfId="9685" xr:uid="{00000000-0005-0000-0000-000074300000}"/>
    <cellStyle name="Note 41 2_Working Capital Current" xfId="12920" xr:uid="{00000000-0005-0000-0000-000075300000}"/>
    <cellStyle name="Note 41 3" xfId="9686" xr:uid="{00000000-0005-0000-0000-000076300000}"/>
    <cellStyle name="Note 41 4" xfId="9687" xr:uid="{00000000-0005-0000-0000-000077300000}"/>
    <cellStyle name="Note 41_Working Capital Current" xfId="12921" xr:uid="{00000000-0005-0000-0000-000078300000}"/>
    <cellStyle name="Note 42" xfId="9688" xr:uid="{00000000-0005-0000-0000-000079300000}"/>
    <cellStyle name="Note 42 2" xfId="9689" xr:uid="{00000000-0005-0000-0000-00007A300000}"/>
    <cellStyle name="Note 42 2 2" xfId="9690" xr:uid="{00000000-0005-0000-0000-00007B300000}"/>
    <cellStyle name="Note 42 2_Working Capital Current" xfId="12922" xr:uid="{00000000-0005-0000-0000-00007C300000}"/>
    <cellStyle name="Note 42 3" xfId="9691" xr:uid="{00000000-0005-0000-0000-00007D300000}"/>
    <cellStyle name="Note 42 4" xfId="9692" xr:uid="{00000000-0005-0000-0000-00007E300000}"/>
    <cellStyle name="Note 42_Working Capital Current" xfId="12923" xr:uid="{00000000-0005-0000-0000-00007F300000}"/>
    <cellStyle name="Note 43" xfId="9693" xr:uid="{00000000-0005-0000-0000-000080300000}"/>
    <cellStyle name="Note 43 2" xfId="9694" xr:uid="{00000000-0005-0000-0000-000081300000}"/>
    <cellStyle name="Note 43 2 2" xfId="9695" xr:uid="{00000000-0005-0000-0000-000082300000}"/>
    <cellStyle name="Note 43 2_Working Capital Current" xfId="12924" xr:uid="{00000000-0005-0000-0000-000083300000}"/>
    <cellStyle name="Note 43 3" xfId="9696" xr:uid="{00000000-0005-0000-0000-000084300000}"/>
    <cellStyle name="Note 43 4" xfId="9697" xr:uid="{00000000-0005-0000-0000-000085300000}"/>
    <cellStyle name="Note 43_Working Capital Current" xfId="12925" xr:uid="{00000000-0005-0000-0000-000086300000}"/>
    <cellStyle name="Note 44" xfId="9698" xr:uid="{00000000-0005-0000-0000-000087300000}"/>
    <cellStyle name="Note 44 2" xfId="9699" xr:uid="{00000000-0005-0000-0000-000088300000}"/>
    <cellStyle name="Note 44 2 2" xfId="9700" xr:uid="{00000000-0005-0000-0000-000089300000}"/>
    <cellStyle name="Note 44 2_Working Capital Current" xfId="12926" xr:uid="{00000000-0005-0000-0000-00008A300000}"/>
    <cellStyle name="Note 44 3" xfId="9701" xr:uid="{00000000-0005-0000-0000-00008B300000}"/>
    <cellStyle name="Note 44 4" xfId="9702" xr:uid="{00000000-0005-0000-0000-00008C300000}"/>
    <cellStyle name="Note 44_Working Capital Current" xfId="12927" xr:uid="{00000000-0005-0000-0000-00008D300000}"/>
    <cellStyle name="Note 45" xfId="9703" xr:uid="{00000000-0005-0000-0000-00008E300000}"/>
    <cellStyle name="Note 45 2" xfId="9704" xr:uid="{00000000-0005-0000-0000-00008F300000}"/>
    <cellStyle name="Note 45 3" xfId="9705" xr:uid="{00000000-0005-0000-0000-000090300000}"/>
    <cellStyle name="Note 45_Working Capital Current" xfId="12928" xr:uid="{00000000-0005-0000-0000-000091300000}"/>
    <cellStyle name="Note 46" xfId="9706" xr:uid="{00000000-0005-0000-0000-000092300000}"/>
    <cellStyle name="Note 46 2" xfId="9707" xr:uid="{00000000-0005-0000-0000-000093300000}"/>
    <cellStyle name="Note 46 3" xfId="9708" xr:uid="{00000000-0005-0000-0000-000094300000}"/>
    <cellStyle name="Note 46_Working Capital Current" xfId="12929" xr:uid="{00000000-0005-0000-0000-000095300000}"/>
    <cellStyle name="Note 47" xfId="9709" xr:uid="{00000000-0005-0000-0000-000096300000}"/>
    <cellStyle name="Note 47 2" xfId="9710" xr:uid="{00000000-0005-0000-0000-000097300000}"/>
    <cellStyle name="Note 47 3" xfId="9711" xr:uid="{00000000-0005-0000-0000-000098300000}"/>
    <cellStyle name="Note 47_Working Capital Current" xfId="12930" xr:uid="{00000000-0005-0000-0000-000099300000}"/>
    <cellStyle name="Note 48" xfId="9712" xr:uid="{00000000-0005-0000-0000-00009A300000}"/>
    <cellStyle name="Note 49" xfId="9713" xr:uid="{00000000-0005-0000-0000-00009B300000}"/>
    <cellStyle name="Note 5" xfId="9714" xr:uid="{00000000-0005-0000-0000-00009C300000}"/>
    <cellStyle name="Note 5 2" xfId="9715" xr:uid="{00000000-0005-0000-0000-00009D300000}"/>
    <cellStyle name="Note 5 2 2" xfId="9716" xr:uid="{00000000-0005-0000-0000-00009E300000}"/>
    <cellStyle name="Note 5 2 2 2" xfId="9717" xr:uid="{00000000-0005-0000-0000-00009F300000}"/>
    <cellStyle name="Note 5 2 2_Working Capital Current" xfId="12931" xr:uid="{00000000-0005-0000-0000-0000A0300000}"/>
    <cellStyle name="Note 5 2 3" xfId="9718" xr:uid="{00000000-0005-0000-0000-0000A1300000}"/>
    <cellStyle name="Note 5 2 4" xfId="9719" xr:uid="{00000000-0005-0000-0000-0000A2300000}"/>
    <cellStyle name="Note 5 2_Working Capital Current" xfId="12932" xr:uid="{00000000-0005-0000-0000-0000A3300000}"/>
    <cellStyle name="Note 5 3" xfId="9720" xr:uid="{00000000-0005-0000-0000-0000A4300000}"/>
    <cellStyle name="Note 5 3 2" xfId="9721" xr:uid="{00000000-0005-0000-0000-0000A5300000}"/>
    <cellStyle name="Note 5 3_Working Capital Current" xfId="12933" xr:uid="{00000000-0005-0000-0000-0000A6300000}"/>
    <cellStyle name="Note 5 4" xfId="9722" xr:uid="{00000000-0005-0000-0000-0000A7300000}"/>
    <cellStyle name="Note 5 5" xfId="9723" xr:uid="{00000000-0005-0000-0000-0000A8300000}"/>
    <cellStyle name="Note 5_Working Capital Current" xfId="12934" xr:uid="{00000000-0005-0000-0000-0000A9300000}"/>
    <cellStyle name="Note 50" xfId="12935" xr:uid="{00000000-0005-0000-0000-0000AA300000}"/>
    <cellStyle name="Note 6" xfId="9724" xr:uid="{00000000-0005-0000-0000-0000AB300000}"/>
    <cellStyle name="Note 6 2" xfId="9725" xr:uid="{00000000-0005-0000-0000-0000AC300000}"/>
    <cellStyle name="Note 6 2 2" xfId="9726" xr:uid="{00000000-0005-0000-0000-0000AD300000}"/>
    <cellStyle name="Note 6 2 2 2" xfId="9727" xr:uid="{00000000-0005-0000-0000-0000AE300000}"/>
    <cellStyle name="Note 6 2 2_Working Capital Current" xfId="12936" xr:uid="{00000000-0005-0000-0000-0000AF300000}"/>
    <cellStyle name="Note 6 2 3" xfId="9728" xr:uid="{00000000-0005-0000-0000-0000B0300000}"/>
    <cellStyle name="Note 6 2 4" xfId="9729" xr:uid="{00000000-0005-0000-0000-0000B1300000}"/>
    <cellStyle name="Note 6 2_Working Capital Current" xfId="12937" xr:uid="{00000000-0005-0000-0000-0000B2300000}"/>
    <cellStyle name="Note 6 3" xfId="9730" xr:uid="{00000000-0005-0000-0000-0000B3300000}"/>
    <cellStyle name="Note 6 3 2" xfId="9731" xr:uid="{00000000-0005-0000-0000-0000B4300000}"/>
    <cellStyle name="Note 6 3_Working Capital Current" xfId="12938" xr:uid="{00000000-0005-0000-0000-0000B5300000}"/>
    <cellStyle name="Note 6 4" xfId="9732" xr:uid="{00000000-0005-0000-0000-0000B6300000}"/>
    <cellStyle name="Note 6 5" xfId="9733" xr:uid="{00000000-0005-0000-0000-0000B7300000}"/>
    <cellStyle name="Note 6_Working Capital Current" xfId="12939" xr:uid="{00000000-0005-0000-0000-0000B8300000}"/>
    <cellStyle name="Note 7" xfId="9734" xr:uid="{00000000-0005-0000-0000-0000B9300000}"/>
    <cellStyle name="Note 7 2" xfId="9735" xr:uid="{00000000-0005-0000-0000-0000BA300000}"/>
    <cellStyle name="Note 7 2 2" xfId="9736" xr:uid="{00000000-0005-0000-0000-0000BB300000}"/>
    <cellStyle name="Note 7 2 2 2" xfId="9737" xr:uid="{00000000-0005-0000-0000-0000BC300000}"/>
    <cellStyle name="Note 7 2 2_Working Capital Current" xfId="12940" xr:uid="{00000000-0005-0000-0000-0000BD300000}"/>
    <cellStyle name="Note 7 2 3" xfId="9738" xr:uid="{00000000-0005-0000-0000-0000BE300000}"/>
    <cellStyle name="Note 7 2 4" xfId="9739" xr:uid="{00000000-0005-0000-0000-0000BF300000}"/>
    <cellStyle name="Note 7 2_Working Capital Current" xfId="12941" xr:uid="{00000000-0005-0000-0000-0000C0300000}"/>
    <cellStyle name="Note 7 3" xfId="9740" xr:uid="{00000000-0005-0000-0000-0000C1300000}"/>
    <cellStyle name="Note 7 3 2" xfId="9741" xr:uid="{00000000-0005-0000-0000-0000C2300000}"/>
    <cellStyle name="Note 7 3_Working Capital Current" xfId="12942" xr:uid="{00000000-0005-0000-0000-0000C3300000}"/>
    <cellStyle name="Note 7 4" xfId="9742" xr:uid="{00000000-0005-0000-0000-0000C4300000}"/>
    <cellStyle name="Note 7 5" xfId="9743" xr:uid="{00000000-0005-0000-0000-0000C5300000}"/>
    <cellStyle name="Note 7_Working Capital Current" xfId="12943" xr:uid="{00000000-0005-0000-0000-0000C6300000}"/>
    <cellStyle name="Note 8" xfId="9744" xr:uid="{00000000-0005-0000-0000-0000C7300000}"/>
    <cellStyle name="Note 8 2" xfId="9745" xr:uid="{00000000-0005-0000-0000-0000C8300000}"/>
    <cellStyle name="Note 8 2 2" xfId="9746" xr:uid="{00000000-0005-0000-0000-0000C9300000}"/>
    <cellStyle name="Note 8 2 2 2" xfId="9747" xr:uid="{00000000-0005-0000-0000-0000CA300000}"/>
    <cellStyle name="Note 8 2 2_Working Capital Current" xfId="12944" xr:uid="{00000000-0005-0000-0000-0000CB300000}"/>
    <cellStyle name="Note 8 2 3" xfId="9748" xr:uid="{00000000-0005-0000-0000-0000CC300000}"/>
    <cellStyle name="Note 8 2 4" xfId="9749" xr:uid="{00000000-0005-0000-0000-0000CD300000}"/>
    <cellStyle name="Note 8 2_Working Capital Current" xfId="12945" xr:uid="{00000000-0005-0000-0000-0000CE300000}"/>
    <cellStyle name="Note 8 3" xfId="9750" xr:uid="{00000000-0005-0000-0000-0000CF300000}"/>
    <cellStyle name="Note 8 3 2" xfId="9751" xr:uid="{00000000-0005-0000-0000-0000D0300000}"/>
    <cellStyle name="Note 8 3_Working Capital Current" xfId="12946" xr:uid="{00000000-0005-0000-0000-0000D1300000}"/>
    <cellStyle name="Note 8 4" xfId="9752" xr:uid="{00000000-0005-0000-0000-0000D2300000}"/>
    <cellStyle name="Note 8 5" xfId="9753" xr:uid="{00000000-0005-0000-0000-0000D3300000}"/>
    <cellStyle name="Note 8_Working Capital Current" xfId="12947" xr:uid="{00000000-0005-0000-0000-0000D4300000}"/>
    <cellStyle name="Note 9" xfId="9754" xr:uid="{00000000-0005-0000-0000-0000D5300000}"/>
    <cellStyle name="Note 9 2" xfId="9755" xr:uid="{00000000-0005-0000-0000-0000D6300000}"/>
    <cellStyle name="Note 9 2 2" xfId="9756" xr:uid="{00000000-0005-0000-0000-0000D7300000}"/>
    <cellStyle name="Note 9 2 2 2" xfId="9757" xr:uid="{00000000-0005-0000-0000-0000D8300000}"/>
    <cellStyle name="Note 9 2 2_Working Capital Current" xfId="12948" xr:uid="{00000000-0005-0000-0000-0000D9300000}"/>
    <cellStyle name="Note 9 2 3" xfId="9758" xr:uid="{00000000-0005-0000-0000-0000DA300000}"/>
    <cellStyle name="Note 9 2 4" xfId="9759" xr:uid="{00000000-0005-0000-0000-0000DB300000}"/>
    <cellStyle name="Note 9 2_Working Capital Current" xfId="12949" xr:uid="{00000000-0005-0000-0000-0000DC300000}"/>
    <cellStyle name="Note 9 3" xfId="9760" xr:uid="{00000000-0005-0000-0000-0000DD300000}"/>
    <cellStyle name="Note 9 3 2" xfId="9761" xr:uid="{00000000-0005-0000-0000-0000DE300000}"/>
    <cellStyle name="Note 9 3_Working Capital Current" xfId="12950" xr:uid="{00000000-0005-0000-0000-0000DF300000}"/>
    <cellStyle name="Note 9 4" xfId="9762" xr:uid="{00000000-0005-0000-0000-0000E0300000}"/>
    <cellStyle name="Note 9 5" xfId="9763" xr:uid="{00000000-0005-0000-0000-0000E1300000}"/>
    <cellStyle name="Note 9_Working Capital Current" xfId="12951" xr:uid="{00000000-0005-0000-0000-0000E2300000}"/>
    <cellStyle name="ObjectDataColumn" xfId="657" xr:uid="{00000000-0005-0000-0000-00008D020000}"/>
    <cellStyle name="ObjectDataRow" xfId="658" xr:uid="{00000000-0005-0000-0000-00008E020000}"/>
    <cellStyle name="ObjectLabelColumn" xfId="659" xr:uid="{00000000-0005-0000-0000-00008F020000}"/>
    <cellStyle name="ObjectLabelRow" xfId="660" xr:uid="{00000000-0005-0000-0000-000090020000}"/>
    <cellStyle name="Output" xfId="13" builtinId="21" customBuiltin="1"/>
    <cellStyle name="Output 2" xfId="661" xr:uid="{00000000-0005-0000-0000-000092020000}"/>
    <cellStyle name="Output 2 2" xfId="662" xr:uid="{00000000-0005-0000-0000-000093020000}"/>
    <cellStyle name="Output 2 2 2" xfId="9765" xr:uid="{00000000-0005-0000-0000-0000E4300000}"/>
    <cellStyle name="Output 2 3" xfId="9764" xr:uid="{00000000-0005-0000-0000-0000E3300000}"/>
    <cellStyle name="Output 2_Working Capital Current" xfId="12952" xr:uid="{00000000-0005-0000-0000-0000E5300000}"/>
    <cellStyle name="Output 3" xfId="663" xr:uid="{00000000-0005-0000-0000-000094020000}"/>
    <cellStyle name="Output 3 2" xfId="9766" xr:uid="{00000000-0005-0000-0000-0000E6300000}"/>
    <cellStyle name="OutputDataColumn" xfId="664" xr:uid="{00000000-0005-0000-0000-000095020000}"/>
    <cellStyle name="OutputDataRow" xfId="665" xr:uid="{00000000-0005-0000-0000-000096020000}"/>
    <cellStyle name="OutputLabelColumn" xfId="666" xr:uid="{00000000-0005-0000-0000-000097020000}"/>
    <cellStyle name="OutputLabelRow" xfId="667" xr:uid="{00000000-0005-0000-0000-000098020000}"/>
    <cellStyle name="PanelLabel" xfId="668" xr:uid="{00000000-0005-0000-0000-000099020000}"/>
    <cellStyle name="per.style" xfId="669" xr:uid="{00000000-0005-0000-0000-00009A020000}"/>
    <cellStyle name="Percent" xfId="1" builtinId="5"/>
    <cellStyle name="Percent 10" xfId="671" xr:uid="{00000000-0005-0000-0000-00009C020000}"/>
    <cellStyle name="Percent 10 2" xfId="672" xr:uid="{00000000-0005-0000-0000-00009D020000}"/>
    <cellStyle name="Percent 10 2 2" xfId="673" xr:uid="{00000000-0005-0000-0000-00009E020000}"/>
    <cellStyle name="Percent 10 2 3" xfId="674" xr:uid="{00000000-0005-0000-0000-00009F020000}"/>
    <cellStyle name="Percent 11" xfId="675" xr:uid="{00000000-0005-0000-0000-0000A0020000}"/>
    <cellStyle name="Percent 11 2" xfId="676" xr:uid="{00000000-0005-0000-0000-0000A1020000}"/>
    <cellStyle name="Percent 12" xfId="677" xr:uid="{00000000-0005-0000-0000-0000A2020000}"/>
    <cellStyle name="Percent 12 2" xfId="678" xr:uid="{00000000-0005-0000-0000-0000A3020000}"/>
    <cellStyle name="Percent 12 3" xfId="679" xr:uid="{00000000-0005-0000-0000-0000A4020000}"/>
    <cellStyle name="Percent 12 4" xfId="680" xr:uid="{00000000-0005-0000-0000-0000A5020000}"/>
    <cellStyle name="Percent 13" xfId="681" xr:uid="{00000000-0005-0000-0000-0000A6020000}"/>
    <cellStyle name="Percent 13 2" xfId="682" xr:uid="{00000000-0005-0000-0000-0000A7020000}"/>
    <cellStyle name="Percent 14" xfId="683" xr:uid="{00000000-0005-0000-0000-0000A8020000}"/>
    <cellStyle name="Percent 14 2" xfId="684" xr:uid="{00000000-0005-0000-0000-0000A9020000}"/>
    <cellStyle name="Percent 15" xfId="685" xr:uid="{00000000-0005-0000-0000-0000AA020000}"/>
    <cellStyle name="Percent 15 2" xfId="686" xr:uid="{00000000-0005-0000-0000-0000AB020000}"/>
    <cellStyle name="Percent 15 3" xfId="687" xr:uid="{00000000-0005-0000-0000-0000AC020000}"/>
    <cellStyle name="Percent 16" xfId="688" xr:uid="{00000000-0005-0000-0000-0000AD020000}"/>
    <cellStyle name="Percent 16 2" xfId="689" xr:uid="{00000000-0005-0000-0000-0000AE020000}"/>
    <cellStyle name="Percent 16 3" xfId="690" xr:uid="{00000000-0005-0000-0000-0000AF020000}"/>
    <cellStyle name="Percent 17" xfId="691" xr:uid="{00000000-0005-0000-0000-0000B0020000}"/>
    <cellStyle name="Percent 17 2" xfId="692" xr:uid="{00000000-0005-0000-0000-0000B1020000}"/>
    <cellStyle name="Percent 18" xfId="693" xr:uid="{00000000-0005-0000-0000-0000B2020000}"/>
    <cellStyle name="Percent 18 2" xfId="694" xr:uid="{00000000-0005-0000-0000-0000B3020000}"/>
    <cellStyle name="Percent 19" xfId="695" xr:uid="{00000000-0005-0000-0000-0000B4020000}"/>
    <cellStyle name="Percent 19 2" xfId="696" xr:uid="{00000000-0005-0000-0000-0000B5020000}"/>
    <cellStyle name="Percent 2" xfId="697" xr:uid="{00000000-0005-0000-0000-0000B6020000}"/>
    <cellStyle name="Percent 2 2" xfId="698" xr:uid="{00000000-0005-0000-0000-0000B7020000}"/>
    <cellStyle name="Percent 2 2 2" xfId="699" xr:uid="{00000000-0005-0000-0000-0000B8020000}"/>
    <cellStyle name="Percent 2 3" xfId="700" xr:uid="{00000000-0005-0000-0000-0000B9020000}"/>
    <cellStyle name="Percent 2 3 2" xfId="701" xr:uid="{00000000-0005-0000-0000-0000BA020000}"/>
    <cellStyle name="Percent 2 4" xfId="702" xr:uid="{00000000-0005-0000-0000-0000BB020000}"/>
    <cellStyle name="Percent 2 5" xfId="703" xr:uid="{00000000-0005-0000-0000-0000BC020000}"/>
    <cellStyle name="Percent 2 6" xfId="704" xr:uid="{00000000-0005-0000-0000-0000BD020000}"/>
    <cellStyle name="Percent 2 7" xfId="705" xr:uid="{00000000-0005-0000-0000-0000BE020000}"/>
    <cellStyle name="Percent 2 7 2" xfId="706" xr:uid="{00000000-0005-0000-0000-0000BF020000}"/>
    <cellStyle name="Percent 20" xfId="707" xr:uid="{00000000-0005-0000-0000-0000C0020000}"/>
    <cellStyle name="Percent 20 2" xfId="708" xr:uid="{00000000-0005-0000-0000-0000C1020000}"/>
    <cellStyle name="Percent 21" xfId="709" xr:uid="{00000000-0005-0000-0000-0000C2020000}"/>
    <cellStyle name="Percent 21 2" xfId="710" xr:uid="{00000000-0005-0000-0000-0000C3020000}"/>
    <cellStyle name="Percent 22" xfId="711" xr:uid="{00000000-0005-0000-0000-0000C4020000}"/>
    <cellStyle name="Percent 22 2" xfId="712" xr:uid="{00000000-0005-0000-0000-0000C5020000}"/>
    <cellStyle name="Percent 23" xfId="713" xr:uid="{00000000-0005-0000-0000-0000C6020000}"/>
    <cellStyle name="Percent 23 2" xfId="714" xr:uid="{00000000-0005-0000-0000-0000C7020000}"/>
    <cellStyle name="Percent 24" xfId="715" xr:uid="{00000000-0005-0000-0000-0000C8020000}"/>
    <cellStyle name="Percent 24 2" xfId="716" xr:uid="{00000000-0005-0000-0000-0000C9020000}"/>
    <cellStyle name="Percent 25" xfId="717" xr:uid="{00000000-0005-0000-0000-0000CA020000}"/>
    <cellStyle name="Percent 25 2" xfId="718" xr:uid="{00000000-0005-0000-0000-0000CB020000}"/>
    <cellStyle name="Percent 26" xfId="719" xr:uid="{00000000-0005-0000-0000-0000CC020000}"/>
    <cellStyle name="Percent 26 2" xfId="720" xr:uid="{00000000-0005-0000-0000-0000CD020000}"/>
    <cellStyle name="Percent 27" xfId="721" xr:uid="{00000000-0005-0000-0000-0000CE020000}"/>
    <cellStyle name="Percent 27 2" xfId="722" xr:uid="{00000000-0005-0000-0000-0000CF020000}"/>
    <cellStyle name="Percent 28" xfId="723" xr:uid="{00000000-0005-0000-0000-0000D0020000}"/>
    <cellStyle name="Percent 28 2" xfId="724" xr:uid="{00000000-0005-0000-0000-0000D1020000}"/>
    <cellStyle name="Percent 29" xfId="725" xr:uid="{00000000-0005-0000-0000-0000D2020000}"/>
    <cellStyle name="Percent 29 2" xfId="726" xr:uid="{00000000-0005-0000-0000-0000D3020000}"/>
    <cellStyle name="Percent 3" xfId="727" xr:uid="{00000000-0005-0000-0000-0000D4020000}"/>
    <cellStyle name="Percent 3 2" xfId="728" xr:uid="{00000000-0005-0000-0000-0000D5020000}"/>
    <cellStyle name="Percent 3 2 2" xfId="729" xr:uid="{00000000-0005-0000-0000-0000D6020000}"/>
    <cellStyle name="Percent 3 3" xfId="730" xr:uid="{00000000-0005-0000-0000-0000D7020000}"/>
    <cellStyle name="Percent 3 4" xfId="731" xr:uid="{00000000-0005-0000-0000-0000D8020000}"/>
    <cellStyle name="Percent 3 5" xfId="732" xr:uid="{00000000-0005-0000-0000-0000D9020000}"/>
    <cellStyle name="Percent 3 5 2" xfId="733" xr:uid="{00000000-0005-0000-0000-0000DA020000}"/>
    <cellStyle name="Percent 30" xfId="734" xr:uid="{00000000-0005-0000-0000-0000DB020000}"/>
    <cellStyle name="Percent 30 2" xfId="735" xr:uid="{00000000-0005-0000-0000-0000DC020000}"/>
    <cellStyle name="Percent 30 3" xfId="736" xr:uid="{00000000-0005-0000-0000-0000DD020000}"/>
    <cellStyle name="Percent 31" xfId="737" xr:uid="{00000000-0005-0000-0000-0000DE020000}"/>
    <cellStyle name="Percent 31 2" xfId="738" xr:uid="{00000000-0005-0000-0000-0000DF020000}"/>
    <cellStyle name="Percent 32" xfId="739" xr:uid="{00000000-0005-0000-0000-0000E0020000}"/>
    <cellStyle name="Percent 32 2" xfId="740" xr:uid="{00000000-0005-0000-0000-0000E1020000}"/>
    <cellStyle name="Percent 32 3" xfId="741" xr:uid="{00000000-0005-0000-0000-0000E2020000}"/>
    <cellStyle name="Percent 33" xfId="742" xr:uid="{00000000-0005-0000-0000-0000E3020000}"/>
    <cellStyle name="Percent 33 2" xfId="743" xr:uid="{00000000-0005-0000-0000-0000E4020000}"/>
    <cellStyle name="Percent 34" xfId="744" xr:uid="{00000000-0005-0000-0000-0000E5020000}"/>
    <cellStyle name="Percent 35" xfId="745" xr:uid="{00000000-0005-0000-0000-0000E6020000}"/>
    <cellStyle name="Percent 35 2" xfId="746" xr:uid="{00000000-0005-0000-0000-0000E7020000}"/>
    <cellStyle name="Percent 36" xfId="670" xr:uid="{00000000-0005-0000-0000-0000E8020000}"/>
    <cellStyle name="Percent 37" xfId="816" xr:uid="{00000000-0005-0000-0000-00003E030000}"/>
    <cellStyle name="Percent 38" xfId="823" xr:uid="{00000000-0005-0000-0000-000042030000}"/>
    <cellStyle name="Percent 4" xfId="747" xr:uid="{00000000-0005-0000-0000-0000E9020000}"/>
    <cellStyle name="Percent 4 2" xfId="748" xr:uid="{00000000-0005-0000-0000-0000EA020000}"/>
    <cellStyle name="Percent 4 2 2" xfId="749" xr:uid="{00000000-0005-0000-0000-0000EB020000}"/>
    <cellStyle name="Percent 4 2 3" xfId="750" xr:uid="{00000000-0005-0000-0000-0000EC020000}"/>
    <cellStyle name="Percent 4 3" xfId="751" xr:uid="{00000000-0005-0000-0000-0000ED020000}"/>
    <cellStyle name="Percent 4 3 2" xfId="752" xr:uid="{00000000-0005-0000-0000-0000EE020000}"/>
    <cellStyle name="Percent 4 4" xfId="753" xr:uid="{00000000-0005-0000-0000-0000EF020000}"/>
    <cellStyle name="Percent 4 5" xfId="754" xr:uid="{00000000-0005-0000-0000-0000F0020000}"/>
    <cellStyle name="Percent 5" xfId="755" xr:uid="{00000000-0005-0000-0000-0000F1020000}"/>
    <cellStyle name="Percent 5 2" xfId="756" xr:uid="{00000000-0005-0000-0000-0000F2020000}"/>
    <cellStyle name="Percent 5 3" xfId="757" xr:uid="{00000000-0005-0000-0000-0000F3020000}"/>
    <cellStyle name="Percent 5 4" xfId="758" xr:uid="{00000000-0005-0000-0000-0000F4020000}"/>
    <cellStyle name="Percent 5 5" xfId="759" xr:uid="{00000000-0005-0000-0000-0000F5020000}"/>
    <cellStyle name="Percent 6" xfId="760" xr:uid="{00000000-0005-0000-0000-0000F6020000}"/>
    <cellStyle name="Percent 6 2" xfId="761" xr:uid="{00000000-0005-0000-0000-0000F7020000}"/>
    <cellStyle name="Percent 7" xfId="762" xr:uid="{00000000-0005-0000-0000-0000F8020000}"/>
    <cellStyle name="Percent 7 2" xfId="763" xr:uid="{00000000-0005-0000-0000-0000F9020000}"/>
    <cellStyle name="Percent 8" xfId="764" xr:uid="{00000000-0005-0000-0000-0000FA020000}"/>
    <cellStyle name="Percent 8 2" xfId="765" xr:uid="{00000000-0005-0000-0000-0000FB020000}"/>
    <cellStyle name="Percent 9" xfId="766" xr:uid="{00000000-0005-0000-0000-0000FC020000}"/>
    <cellStyle name="Percent 9 2" xfId="767" xr:uid="{00000000-0005-0000-0000-0000FD020000}"/>
    <cellStyle name="Percent 9 3" xfId="768" xr:uid="{00000000-0005-0000-0000-0000FE020000}"/>
    <cellStyle name="Percent 9 4" xfId="769" xr:uid="{00000000-0005-0000-0000-0000FF020000}"/>
    <cellStyle name="result" xfId="770" xr:uid="{00000000-0005-0000-0000-000000030000}"/>
    <cellStyle name="SAPBEXstdData" xfId="9767" xr:uid="{00000000-0005-0000-0000-0000E9300000}"/>
    <cellStyle name="SAPBEXstdItem" xfId="9768" xr:uid="{00000000-0005-0000-0000-0000EA300000}"/>
    <cellStyle name="SmallTableTitle" xfId="771" xr:uid="{00000000-0005-0000-0000-000001030000}"/>
    <cellStyle name="spreads" xfId="772" xr:uid="{00000000-0005-0000-0000-000002030000}"/>
    <cellStyle name="Stock Balances Cans0c3" xfId="9769" xr:uid="{00000000-0005-0000-0000-0000EB300000}"/>
    <cellStyle name="Stock Balances Cans0c3 2" xfId="9770" xr:uid="{00000000-0005-0000-0000-0000EC300000}"/>
    <cellStyle name="Stock Balances Cans0c3 3" xfId="9771" xr:uid="{00000000-0005-0000-0000-0000ED300000}"/>
    <cellStyle name="Stock Balances Cans0c3_Working Capital Current" xfId="12953" xr:uid="{00000000-0005-0000-0000-0000EE300000}"/>
    <cellStyle name="Style 1" xfId="773" xr:uid="{00000000-0005-0000-0000-000003030000}"/>
    <cellStyle name="Style 1 2" xfId="774" xr:uid="{00000000-0005-0000-0000-000004030000}"/>
    <cellStyle name="swaptn" xfId="775" xr:uid="{00000000-0005-0000-0000-000005030000}"/>
    <cellStyle name="Table" xfId="776" xr:uid="{00000000-0005-0000-0000-000006030000}"/>
    <cellStyle name="Table4" xfId="777" xr:uid="{00000000-0005-0000-0000-000007030000}"/>
    <cellStyle name="TableBlue" xfId="778" xr:uid="{00000000-0005-0000-0000-000008030000}"/>
    <cellStyle name="TableBlue4" xfId="779" xr:uid="{00000000-0005-0000-0000-000009030000}"/>
    <cellStyle name="TableDataColumn" xfId="780" xr:uid="{00000000-0005-0000-0000-00000A030000}"/>
    <cellStyle name="TableDataRow" xfId="781" xr:uid="{00000000-0005-0000-0000-00000B030000}"/>
    <cellStyle name="TableLabelColumn" xfId="782" xr:uid="{00000000-0005-0000-0000-00000C030000}"/>
    <cellStyle name="TableLabelRow" xfId="783" xr:uid="{00000000-0005-0000-0000-00000D030000}"/>
    <cellStyle name="TableLabelTop" xfId="784" xr:uid="{00000000-0005-0000-0000-00000E030000}"/>
    <cellStyle name="TableLightBlue" xfId="785" xr:uid="{00000000-0005-0000-0000-00000F030000}"/>
    <cellStyle name="TableLightBlue4" xfId="786" xr:uid="{00000000-0005-0000-0000-000010030000}"/>
    <cellStyle name="TablePink" xfId="787" xr:uid="{00000000-0005-0000-0000-000011030000}"/>
    <cellStyle name="TablePink4" xfId="788" xr:uid="{00000000-0005-0000-0000-000012030000}"/>
    <cellStyle name="TableRed" xfId="789" xr:uid="{00000000-0005-0000-0000-000013030000}"/>
    <cellStyle name="TableRed4" xfId="790" xr:uid="{00000000-0005-0000-0000-000014030000}"/>
    <cellStyle name="TableTenor" xfId="791" xr:uid="{00000000-0005-0000-0000-000015030000}"/>
    <cellStyle name="TableYellow" xfId="792" xr:uid="{00000000-0005-0000-0000-000016030000}"/>
    <cellStyle name="TableYellow4" xfId="793" xr:uid="{00000000-0005-0000-0000-000017030000}"/>
    <cellStyle name="TabStyle1" xfId="794" xr:uid="{00000000-0005-0000-0000-000018030000}"/>
    <cellStyle name="Title 2" xfId="796" xr:uid="{00000000-0005-0000-0000-000019030000}"/>
    <cellStyle name="Title 2 2" xfId="9773" xr:uid="{00000000-0005-0000-0000-0000F0300000}"/>
    <cellStyle name="Title 2 3" xfId="9772" xr:uid="{00000000-0005-0000-0000-0000EF300000}"/>
    <cellStyle name="Title 2_Working Capital Current" xfId="12954" xr:uid="{00000000-0005-0000-0000-0000F1300000}"/>
    <cellStyle name="Title 3" xfId="797" xr:uid="{00000000-0005-0000-0000-00001A030000}"/>
    <cellStyle name="Title 3 2" xfId="9774" xr:uid="{00000000-0005-0000-0000-0000F2300000}"/>
    <cellStyle name="Title 4" xfId="795" xr:uid="{00000000-0005-0000-0000-00001B030000}"/>
    <cellStyle name="Total" xfId="19" builtinId="25" customBuiltin="1"/>
    <cellStyle name="Total 2" xfId="798" xr:uid="{00000000-0005-0000-0000-00001D030000}"/>
    <cellStyle name="Total 2 2" xfId="799" xr:uid="{00000000-0005-0000-0000-00001E030000}"/>
    <cellStyle name="Total 2 2 2" xfId="9776" xr:uid="{00000000-0005-0000-0000-0000F4300000}"/>
    <cellStyle name="Total 2 3" xfId="9775" xr:uid="{00000000-0005-0000-0000-0000F3300000}"/>
    <cellStyle name="Total 2_Working Capital Current" xfId="12955" xr:uid="{00000000-0005-0000-0000-0000F5300000}"/>
    <cellStyle name="Total 3" xfId="800" xr:uid="{00000000-0005-0000-0000-00001F030000}"/>
    <cellStyle name="Total 3 2" xfId="801" xr:uid="{00000000-0005-0000-0000-000020030000}"/>
    <cellStyle name="Total 3 3" xfId="9777" xr:uid="{00000000-0005-0000-0000-0000F6300000}"/>
    <cellStyle name="Warning Text" xfId="17" builtinId="11" customBuiltin="1"/>
    <cellStyle name="Warning Text 2" xfId="802" xr:uid="{00000000-0005-0000-0000-000022030000}"/>
    <cellStyle name="Warning Text 2 2" xfId="803" xr:uid="{00000000-0005-0000-0000-000023030000}"/>
    <cellStyle name="Warning Text 2 2 2" xfId="9779" xr:uid="{00000000-0005-0000-0000-0000F8300000}"/>
    <cellStyle name="Warning Text 2 3" xfId="9778" xr:uid="{00000000-0005-0000-0000-0000F7300000}"/>
    <cellStyle name="Warning Text 2_Working Capital Current" xfId="12956" xr:uid="{00000000-0005-0000-0000-0000F9300000}"/>
    <cellStyle name="Warning Text 3" xfId="804" xr:uid="{00000000-0005-0000-0000-000024030000}"/>
    <cellStyle name="Warning Text 3 2" xfId="9780" xr:uid="{00000000-0005-0000-0000-0000FA3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isk%20Management%20Sheets\Base%20Metals\04_Base_Risk_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 Net Risk"/>
      <sheetName val="ia. Time Bucket Report"/>
      <sheetName val="ib. Delta Matrices"/>
      <sheetName val="ii. Swaps Summary"/>
      <sheetName val="iii. Options Summary"/>
      <sheetName val="iv. Com Forwards Summary"/>
      <sheetName val="ivb. Futures Summary"/>
      <sheetName val="v. Forwards Summary"/>
      <sheetName val="vi. Funding Summary"/>
      <sheetName val="vii. IRS Summary"/>
      <sheetName val="Curve Delta"/>
      <sheetName val="viii. FX Options Summary"/>
      <sheetName val="ix. XCCY Swaps"/>
      <sheetName val="Scratch Pad"/>
      <sheetName val="Volatility Rand Curves"/>
      <sheetName val="Product Curves"/>
      <sheetName val="Product Rand Curves"/>
      <sheetName val="Volatility Curves"/>
      <sheetName val="Other Curves"/>
      <sheetName val="Config Sheet"/>
      <sheetName val="BA325"/>
    </sheetNames>
    <sheetDataSet>
      <sheetData sheetId="0">
        <row r="6">
          <cell r="C6">
            <v>43444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7">
          <cell r="O7">
            <v>41275</v>
          </cell>
        </row>
        <row r="8">
          <cell r="O8">
            <v>41354</v>
          </cell>
        </row>
        <row r="9">
          <cell r="O9">
            <v>41362</v>
          </cell>
        </row>
        <row r="10">
          <cell r="O10">
            <v>41365</v>
          </cell>
        </row>
        <row r="11">
          <cell r="O11">
            <v>41395</v>
          </cell>
        </row>
        <row r="12">
          <cell r="O12">
            <v>41442</v>
          </cell>
        </row>
        <row r="13">
          <cell r="O13">
            <v>41495</v>
          </cell>
        </row>
        <row r="14">
          <cell r="O14">
            <v>41541</v>
          </cell>
        </row>
        <row r="15">
          <cell r="O15">
            <v>41624</v>
          </cell>
        </row>
        <row r="16">
          <cell r="O16">
            <v>41633</v>
          </cell>
        </row>
        <row r="17">
          <cell r="O17">
            <v>41634</v>
          </cell>
        </row>
        <row r="18">
          <cell r="O18">
            <v>41640</v>
          </cell>
        </row>
        <row r="19">
          <cell r="O19">
            <v>41719</v>
          </cell>
        </row>
        <row r="20">
          <cell r="O20">
            <v>41747</v>
          </cell>
        </row>
        <row r="21">
          <cell r="O21">
            <v>41750</v>
          </cell>
        </row>
        <row r="22">
          <cell r="O22">
            <v>41757</v>
          </cell>
        </row>
        <row r="23">
          <cell r="O23">
            <v>41760</v>
          </cell>
        </row>
        <row r="24">
          <cell r="O24">
            <v>41806</v>
          </cell>
        </row>
        <row r="25">
          <cell r="O25">
            <v>41906</v>
          </cell>
        </row>
        <row r="26">
          <cell r="O26">
            <v>41989</v>
          </cell>
        </row>
        <row r="27">
          <cell r="O27">
            <v>41998</v>
          </cell>
        </row>
        <row r="28">
          <cell r="O28">
            <v>41999</v>
          </cell>
        </row>
        <row r="29">
          <cell r="O29">
            <v>42005</v>
          </cell>
        </row>
        <row r="30">
          <cell r="O30">
            <v>42097</v>
          </cell>
        </row>
        <row r="31">
          <cell r="O31">
            <v>42100</v>
          </cell>
        </row>
        <row r="32">
          <cell r="O32">
            <v>42121</v>
          </cell>
        </row>
        <row r="33">
          <cell r="O33">
            <v>42125</v>
          </cell>
        </row>
        <row r="34">
          <cell r="O34">
            <v>42171</v>
          </cell>
        </row>
        <row r="35">
          <cell r="O35">
            <v>42226</v>
          </cell>
        </row>
        <row r="36">
          <cell r="O36">
            <v>42271</v>
          </cell>
        </row>
        <row r="37">
          <cell r="O37">
            <v>42354</v>
          </cell>
        </row>
        <row r="38">
          <cell r="O38">
            <v>42363</v>
          </cell>
        </row>
        <row r="39">
          <cell r="O39">
            <v>42370</v>
          </cell>
        </row>
        <row r="40">
          <cell r="O40">
            <v>42450</v>
          </cell>
        </row>
        <row r="41">
          <cell r="O41">
            <v>42454</v>
          </cell>
        </row>
        <row r="42">
          <cell r="O42">
            <v>42457</v>
          </cell>
        </row>
        <row r="43">
          <cell r="O43">
            <v>42487</v>
          </cell>
        </row>
        <row r="44">
          <cell r="O44">
            <v>42492</v>
          </cell>
        </row>
        <row r="45">
          <cell r="O45">
            <v>42537</v>
          </cell>
        </row>
        <row r="46">
          <cell r="O46">
            <v>42591</v>
          </cell>
        </row>
        <row r="47">
          <cell r="O47">
            <v>42720</v>
          </cell>
        </row>
        <row r="48">
          <cell r="O48">
            <v>42730</v>
          </cell>
        </row>
        <row r="49">
          <cell r="O49">
            <v>42737</v>
          </cell>
        </row>
        <row r="50">
          <cell r="O50">
            <v>42815</v>
          </cell>
        </row>
        <row r="51">
          <cell r="O51">
            <v>42839</v>
          </cell>
        </row>
        <row r="52">
          <cell r="O52">
            <v>42842</v>
          </cell>
        </row>
        <row r="53">
          <cell r="O53">
            <v>42852</v>
          </cell>
        </row>
        <row r="54">
          <cell r="O54">
            <v>42856</v>
          </cell>
        </row>
        <row r="55">
          <cell r="O55">
            <v>42902</v>
          </cell>
        </row>
        <row r="56">
          <cell r="O56">
            <v>42956</v>
          </cell>
        </row>
        <row r="57">
          <cell r="O57">
            <v>43003</v>
          </cell>
        </row>
        <row r="58">
          <cell r="O58">
            <v>43094</v>
          </cell>
        </row>
        <row r="59">
          <cell r="O59">
            <v>43095</v>
          </cell>
        </row>
        <row r="60">
          <cell r="O60">
            <v>43101</v>
          </cell>
        </row>
        <row r="61">
          <cell r="O61">
            <v>43180</v>
          </cell>
        </row>
        <row r="62">
          <cell r="O62">
            <v>43189</v>
          </cell>
        </row>
        <row r="63">
          <cell r="O63">
            <v>43192</v>
          </cell>
        </row>
        <row r="64">
          <cell r="O64">
            <v>43217</v>
          </cell>
        </row>
        <row r="65">
          <cell r="O65">
            <v>43221</v>
          </cell>
        </row>
        <row r="66">
          <cell r="O66">
            <v>43321</v>
          </cell>
        </row>
        <row r="67">
          <cell r="O67">
            <v>43367</v>
          </cell>
        </row>
        <row r="68">
          <cell r="O68">
            <v>43451</v>
          </cell>
        </row>
        <row r="69">
          <cell r="O69">
            <v>43459</v>
          </cell>
        </row>
        <row r="70">
          <cell r="O70">
            <v>43460</v>
          </cell>
        </row>
        <row r="71">
          <cell r="O71">
            <v>43466</v>
          </cell>
        </row>
        <row r="72">
          <cell r="O72">
            <v>43545</v>
          </cell>
        </row>
        <row r="73">
          <cell r="O73">
            <v>43574</v>
          </cell>
        </row>
        <row r="74">
          <cell r="O74">
            <v>43577</v>
          </cell>
        </row>
        <row r="75">
          <cell r="O75">
            <v>43586</v>
          </cell>
        </row>
        <row r="76">
          <cell r="O76">
            <v>43633</v>
          </cell>
        </row>
        <row r="77">
          <cell r="O77">
            <v>43686</v>
          </cell>
        </row>
        <row r="78">
          <cell r="O78">
            <v>43732</v>
          </cell>
        </row>
        <row r="79">
          <cell r="O79">
            <v>43815</v>
          </cell>
        </row>
        <row r="80">
          <cell r="O80">
            <v>43824</v>
          </cell>
        </row>
        <row r="81">
          <cell r="O81">
            <v>43825</v>
          </cell>
        </row>
        <row r="82">
          <cell r="O82">
            <v>43831</v>
          </cell>
        </row>
        <row r="83">
          <cell r="O83">
            <v>43931</v>
          </cell>
        </row>
        <row r="84">
          <cell r="O84">
            <v>43934</v>
          </cell>
        </row>
        <row r="85">
          <cell r="O85">
            <v>43948</v>
          </cell>
        </row>
        <row r="86">
          <cell r="O86">
            <v>43952</v>
          </cell>
        </row>
        <row r="87">
          <cell r="O87">
            <v>43998</v>
          </cell>
        </row>
        <row r="88">
          <cell r="O88">
            <v>44053</v>
          </cell>
        </row>
        <row r="89">
          <cell r="O89">
            <v>44098</v>
          </cell>
        </row>
        <row r="90">
          <cell r="O90">
            <v>44181</v>
          </cell>
        </row>
        <row r="91">
          <cell r="O91">
            <v>44190</v>
          </cell>
        </row>
        <row r="92">
          <cell r="O92">
            <v>44197</v>
          </cell>
        </row>
        <row r="93">
          <cell r="O93">
            <v>44277</v>
          </cell>
        </row>
        <row r="94">
          <cell r="O94">
            <v>44288</v>
          </cell>
        </row>
        <row r="95">
          <cell r="O95">
            <v>44291</v>
          </cell>
        </row>
        <row r="96">
          <cell r="O96">
            <v>44313</v>
          </cell>
        </row>
        <row r="97">
          <cell r="O97">
            <v>44363</v>
          </cell>
        </row>
        <row r="98">
          <cell r="O98">
            <v>44417</v>
          </cell>
        </row>
        <row r="99">
          <cell r="O99">
            <v>44463</v>
          </cell>
        </row>
        <row r="100">
          <cell r="O100">
            <v>44546</v>
          </cell>
        </row>
        <row r="101">
          <cell r="O101">
            <v>44557</v>
          </cell>
        </row>
        <row r="102">
          <cell r="O102">
            <v>44641</v>
          </cell>
        </row>
        <row r="103">
          <cell r="O103">
            <v>44666</v>
          </cell>
        </row>
        <row r="104">
          <cell r="O104">
            <v>44669</v>
          </cell>
        </row>
        <row r="105">
          <cell r="O105">
            <v>44678</v>
          </cell>
        </row>
        <row r="106">
          <cell r="O106">
            <v>44683</v>
          </cell>
        </row>
        <row r="107">
          <cell r="O107">
            <v>44728</v>
          </cell>
        </row>
        <row r="108">
          <cell r="O108">
            <v>44782</v>
          </cell>
        </row>
        <row r="109">
          <cell r="O109">
            <v>44911</v>
          </cell>
        </row>
        <row r="110">
          <cell r="O110">
            <v>44921</v>
          </cell>
        </row>
        <row r="111">
          <cell r="O111">
            <v>44928</v>
          </cell>
        </row>
        <row r="112">
          <cell r="O112">
            <v>45006</v>
          </cell>
        </row>
        <row r="113">
          <cell r="O113">
            <v>45023</v>
          </cell>
        </row>
        <row r="114">
          <cell r="O114">
            <v>45026</v>
          </cell>
        </row>
        <row r="115">
          <cell r="O115">
            <v>45043</v>
          </cell>
        </row>
        <row r="116">
          <cell r="O116">
            <v>45047</v>
          </cell>
        </row>
        <row r="117">
          <cell r="O117">
            <v>45093</v>
          </cell>
        </row>
        <row r="118">
          <cell r="O118">
            <v>45147</v>
          </cell>
        </row>
        <row r="119">
          <cell r="O119">
            <v>45194</v>
          </cell>
        </row>
        <row r="120">
          <cell r="O120">
            <v>45285</v>
          </cell>
        </row>
        <row r="121">
          <cell r="O121">
            <v>45286</v>
          </cell>
        </row>
        <row r="122">
          <cell r="O122">
            <v>45292</v>
          </cell>
        </row>
        <row r="123">
          <cell r="O123">
            <v>45372</v>
          </cell>
        </row>
        <row r="124">
          <cell r="O124">
            <v>45380</v>
          </cell>
        </row>
        <row r="125">
          <cell r="O125">
            <v>45383</v>
          </cell>
        </row>
        <row r="126">
          <cell r="O126">
            <v>45413</v>
          </cell>
        </row>
        <row r="127">
          <cell r="O127">
            <v>45460</v>
          </cell>
        </row>
        <row r="128">
          <cell r="O128">
            <v>45513</v>
          </cell>
        </row>
        <row r="129">
          <cell r="O129">
            <v>45559</v>
          </cell>
        </row>
        <row r="130">
          <cell r="O130">
            <v>45642</v>
          </cell>
        </row>
        <row r="131">
          <cell r="O131">
            <v>45651</v>
          </cell>
        </row>
        <row r="132">
          <cell r="O132">
            <v>45652</v>
          </cell>
        </row>
        <row r="133">
          <cell r="O133">
            <v>45658</v>
          </cell>
        </row>
        <row r="134">
          <cell r="O134">
            <v>45737</v>
          </cell>
        </row>
        <row r="135">
          <cell r="O135">
            <v>45765</v>
          </cell>
        </row>
        <row r="136">
          <cell r="O136">
            <v>45768</v>
          </cell>
        </row>
        <row r="137">
          <cell r="O137">
            <v>45775</v>
          </cell>
        </row>
        <row r="138">
          <cell r="O138">
            <v>45778</v>
          </cell>
        </row>
        <row r="139">
          <cell r="O139">
            <v>45824</v>
          </cell>
        </row>
        <row r="140">
          <cell r="O140">
            <v>45924</v>
          </cell>
        </row>
        <row r="141">
          <cell r="O141">
            <v>46007</v>
          </cell>
        </row>
        <row r="142">
          <cell r="O142">
            <v>46016</v>
          </cell>
        </row>
        <row r="143">
          <cell r="O143">
            <v>46017</v>
          </cell>
        </row>
        <row r="144">
          <cell r="O144">
            <v>46023</v>
          </cell>
        </row>
        <row r="145">
          <cell r="O145">
            <v>46115</v>
          </cell>
        </row>
        <row r="146">
          <cell r="O146">
            <v>46118</v>
          </cell>
        </row>
        <row r="147">
          <cell r="O147">
            <v>46139</v>
          </cell>
        </row>
        <row r="148">
          <cell r="O148">
            <v>46143</v>
          </cell>
        </row>
        <row r="149">
          <cell r="O149">
            <v>46189</v>
          </cell>
        </row>
        <row r="150">
          <cell r="O150">
            <v>46244</v>
          </cell>
        </row>
        <row r="151">
          <cell r="O151">
            <v>46289</v>
          </cell>
        </row>
        <row r="152">
          <cell r="O152">
            <v>46372</v>
          </cell>
        </row>
        <row r="153">
          <cell r="O153">
            <v>46381</v>
          </cell>
        </row>
        <row r="154">
          <cell r="O154">
            <v>46388</v>
          </cell>
        </row>
        <row r="155">
          <cell r="O155">
            <v>46468</v>
          </cell>
        </row>
        <row r="156">
          <cell r="O156">
            <v>46472</v>
          </cell>
        </row>
        <row r="157">
          <cell r="O157">
            <v>46475</v>
          </cell>
        </row>
        <row r="158">
          <cell r="O158">
            <v>46504</v>
          </cell>
        </row>
        <row r="159">
          <cell r="O159">
            <v>46554</v>
          </cell>
        </row>
        <row r="160">
          <cell r="O160">
            <v>46608</v>
          </cell>
        </row>
        <row r="161">
          <cell r="O161">
            <v>46654</v>
          </cell>
        </row>
        <row r="162">
          <cell r="O162">
            <v>46737</v>
          </cell>
        </row>
        <row r="163">
          <cell r="O163">
            <v>46748</v>
          </cell>
        </row>
        <row r="164">
          <cell r="O164">
            <v>46833</v>
          </cell>
        </row>
        <row r="165">
          <cell r="O165">
            <v>46857</v>
          </cell>
        </row>
        <row r="166">
          <cell r="O166">
            <v>46860</v>
          </cell>
        </row>
        <row r="167">
          <cell r="O167">
            <v>46870</v>
          </cell>
        </row>
        <row r="168">
          <cell r="O168">
            <v>46874</v>
          </cell>
        </row>
        <row r="169">
          <cell r="O169">
            <v>46920</v>
          </cell>
        </row>
        <row r="170">
          <cell r="O170">
            <v>46974</v>
          </cell>
        </row>
        <row r="171">
          <cell r="O171">
            <v>47021</v>
          </cell>
        </row>
        <row r="172">
          <cell r="O172">
            <v>47112</v>
          </cell>
        </row>
        <row r="173">
          <cell r="O173">
            <v>47113</v>
          </cell>
        </row>
        <row r="174">
          <cell r="O174">
            <v>47119</v>
          </cell>
        </row>
        <row r="175">
          <cell r="O175">
            <v>47198</v>
          </cell>
        </row>
        <row r="176">
          <cell r="O176">
            <v>47207</v>
          </cell>
        </row>
        <row r="177">
          <cell r="O177">
            <v>47210</v>
          </cell>
        </row>
        <row r="178">
          <cell r="O178">
            <v>47235</v>
          </cell>
        </row>
        <row r="179">
          <cell r="O179">
            <v>47239</v>
          </cell>
        </row>
        <row r="180">
          <cell r="O180">
            <v>47339</v>
          </cell>
        </row>
        <row r="181">
          <cell r="O181">
            <v>47385</v>
          </cell>
        </row>
        <row r="182">
          <cell r="O182">
            <v>47469</v>
          </cell>
        </row>
        <row r="183">
          <cell r="O183">
            <v>47477</v>
          </cell>
        </row>
        <row r="184">
          <cell r="O184">
            <v>47478</v>
          </cell>
        </row>
        <row r="185">
          <cell r="O185">
            <v>47484</v>
          </cell>
        </row>
        <row r="186">
          <cell r="O186">
            <v>47563</v>
          </cell>
        </row>
        <row r="187">
          <cell r="O187">
            <v>47592</v>
          </cell>
        </row>
        <row r="188">
          <cell r="O188">
            <v>47595</v>
          </cell>
        </row>
        <row r="189">
          <cell r="O189">
            <v>47604</v>
          </cell>
        </row>
        <row r="190">
          <cell r="O190">
            <v>47651</v>
          </cell>
        </row>
        <row r="191">
          <cell r="O191">
            <v>47704</v>
          </cell>
        </row>
        <row r="192">
          <cell r="O192">
            <v>47750</v>
          </cell>
        </row>
        <row r="193">
          <cell r="O193">
            <v>47833</v>
          </cell>
        </row>
        <row r="194">
          <cell r="O194">
            <v>47842</v>
          </cell>
        </row>
        <row r="195">
          <cell r="O195">
            <v>47843</v>
          </cell>
        </row>
        <row r="196">
          <cell r="O196">
            <v>47849</v>
          </cell>
        </row>
        <row r="197">
          <cell r="O197">
            <v>47928</v>
          </cell>
        </row>
        <row r="198">
          <cell r="O198">
            <v>47949</v>
          </cell>
        </row>
        <row r="199">
          <cell r="O199">
            <v>47952</v>
          </cell>
        </row>
        <row r="200">
          <cell r="O200">
            <v>47966</v>
          </cell>
        </row>
        <row r="201">
          <cell r="O201">
            <v>47969</v>
          </cell>
        </row>
        <row r="202">
          <cell r="O202">
            <v>48015</v>
          </cell>
        </row>
        <row r="203">
          <cell r="O203">
            <v>48115</v>
          </cell>
        </row>
        <row r="204">
          <cell r="O204">
            <v>48198</v>
          </cell>
        </row>
        <row r="205">
          <cell r="O205">
            <v>48207</v>
          </cell>
        </row>
        <row r="206">
          <cell r="O206">
            <v>48208</v>
          </cell>
        </row>
        <row r="207">
          <cell r="O207">
            <v>48214</v>
          </cell>
        </row>
        <row r="208">
          <cell r="O208">
            <v>48295</v>
          </cell>
        </row>
        <row r="209">
          <cell r="O209">
            <v>48299</v>
          </cell>
        </row>
        <row r="210">
          <cell r="O210">
            <v>48302</v>
          </cell>
        </row>
        <row r="211">
          <cell r="O211">
            <v>48331</v>
          </cell>
        </row>
        <row r="212">
          <cell r="O212">
            <v>48381</v>
          </cell>
        </row>
        <row r="213">
          <cell r="O213">
            <v>48435</v>
          </cell>
        </row>
        <row r="214">
          <cell r="O214">
            <v>48481</v>
          </cell>
        </row>
        <row r="215">
          <cell r="O215">
            <v>48564</v>
          </cell>
        </row>
        <row r="216">
          <cell r="O216">
            <v>48575</v>
          </cell>
        </row>
        <row r="217">
          <cell r="O217">
            <v>48659</v>
          </cell>
        </row>
        <row r="218">
          <cell r="O218">
            <v>48684</v>
          </cell>
        </row>
        <row r="219">
          <cell r="O219">
            <v>48687</v>
          </cell>
        </row>
        <row r="220">
          <cell r="O220">
            <v>48696</v>
          </cell>
        </row>
        <row r="221">
          <cell r="O221">
            <v>48701</v>
          </cell>
        </row>
        <row r="222">
          <cell r="O222">
            <v>48746</v>
          </cell>
        </row>
        <row r="223">
          <cell r="O223">
            <v>48800</v>
          </cell>
        </row>
        <row r="224">
          <cell r="O224">
            <v>48929</v>
          </cell>
        </row>
        <row r="225">
          <cell r="O225">
            <v>48939</v>
          </cell>
        </row>
        <row r="226">
          <cell r="O226">
            <v>48946</v>
          </cell>
        </row>
        <row r="227">
          <cell r="O227">
            <v>49024</v>
          </cell>
        </row>
        <row r="228">
          <cell r="O228">
            <v>49041</v>
          </cell>
        </row>
        <row r="229">
          <cell r="O229">
            <v>49044</v>
          </cell>
        </row>
        <row r="230">
          <cell r="O230">
            <v>49061</v>
          </cell>
        </row>
        <row r="231">
          <cell r="O231">
            <v>49065</v>
          </cell>
        </row>
        <row r="232">
          <cell r="O232">
            <v>49111</v>
          </cell>
        </row>
        <row r="233">
          <cell r="O233">
            <v>49165</v>
          </cell>
        </row>
        <row r="234">
          <cell r="O234">
            <v>49212</v>
          </cell>
        </row>
        <row r="235">
          <cell r="O235">
            <v>49303</v>
          </cell>
        </row>
        <row r="236">
          <cell r="O236">
            <v>49304</v>
          </cell>
        </row>
        <row r="237">
          <cell r="O237">
            <v>49310</v>
          </cell>
        </row>
        <row r="238">
          <cell r="O238">
            <v>49389</v>
          </cell>
        </row>
        <row r="239">
          <cell r="O239">
            <v>49391</v>
          </cell>
        </row>
        <row r="240">
          <cell r="O240">
            <v>49394</v>
          </cell>
        </row>
        <row r="241">
          <cell r="O241">
            <v>49426</v>
          </cell>
        </row>
        <row r="242">
          <cell r="O242">
            <v>49430</v>
          </cell>
        </row>
        <row r="243">
          <cell r="O243">
            <v>49530</v>
          </cell>
        </row>
        <row r="244">
          <cell r="O244">
            <v>49576</v>
          </cell>
        </row>
        <row r="245">
          <cell r="O245">
            <v>49660</v>
          </cell>
        </row>
        <row r="246">
          <cell r="O246">
            <v>49668</v>
          </cell>
        </row>
        <row r="247">
          <cell r="O247">
            <v>49669</v>
          </cell>
        </row>
        <row r="248">
          <cell r="O248">
            <v>49675</v>
          </cell>
        </row>
        <row r="249">
          <cell r="O249">
            <v>49755</v>
          </cell>
        </row>
        <row r="250">
          <cell r="O250">
            <v>49776</v>
          </cell>
        </row>
        <row r="251">
          <cell r="O251">
            <v>49779</v>
          </cell>
        </row>
        <row r="252">
          <cell r="O252">
            <v>49793</v>
          </cell>
        </row>
        <row r="253">
          <cell r="O253">
            <v>49796</v>
          </cell>
        </row>
        <row r="254">
          <cell r="O254">
            <v>49842</v>
          </cell>
        </row>
        <row r="255">
          <cell r="O255">
            <v>49942</v>
          </cell>
        </row>
        <row r="256">
          <cell r="O256">
            <v>50025</v>
          </cell>
        </row>
        <row r="257">
          <cell r="O257">
            <v>50034</v>
          </cell>
        </row>
        <row r="258">
          <cell r="O258">
            <v>50035</v>
          </cell>
        </row>
        <row r="259">
          <cell r="O259">
            <v>50041</v>
          </cell>
        </row>
        <row r="260">
          <cell r="O260">
            <v>50133</v>
          </cell>
        </row>
        <row r="261">
          <cell r="O261">
            <v>50136</v>
          </cell>
        </row>
        <row r="262">
          <cell r="O262">
            <v>50157</v>
          </cell>
        </row>
        <row r="263">
          <cell r="O263">
            <v>50161</v>
          </cell>
        </row>
        <row r="264">
          <cell r="O264">
            <v>50207</v>
          </cell>
        </row>
        <row r="265">
          <cell r="O265">
            <v>50262</v>
          </cell>
        </row>
        <row r="266">
          <cell r="O266">
            <v>50307</v>
          </cell>
        </row>
        <row r="267">
          <cell r="O267">
            <v>50390</v>
          </cell>
        </row>
        <row r="268">
          <cell r="O268">
            <v>50399</v>
          </cell>
        </row>
        <row r="269">
          <cell r="O269">
            <v>50406</v>
          </cell>
        </row>
        <row r="270">
          <cell r="O270">
            <v>50486</v>
          </cell>
        </row>
        <row r="271">
          <cell r="O271">
            <v>50518</v>
          </cell>
        </row>
        <row r="272">
          <cell r="O272">
            <v>50521</v>
          </cell>
        </row>
        <row r="273">
          <cell r="O273">
            <v>50522</v>
          </cell>
        </row>
        <row r="274">
          <cell r="O274">
            <v>50572</v>
          </cell>
        </row>
        <row r="275">
          <cell r="O275">
            <v>50626</v>
          </cell>
        </row>
        <row r="276">
          <cell r="O276">
            <v>50672</v>
          </cell>
        </row>
        <row r="277">
          <cell r="O277">
            <v>50755</v>
          </cell>
        </row>
        <row r="278">
          <cell r="O278">
            <v>50766</v>
          </cell>
        </row>
        <row r="279">
          <cell r="O279">
            <v>50850</v>
          </cell>
        </row>
        <row r="280">
          <cell r="O280">
            <v>50868</v>
          </cell>
        </row>
        <row r="281">
          <cell r="O281">
            <v>50871</v>
          </cell>
        </row>
        <row r="282">
          <cell r="O282">
            <v>50887</v>
          </cell>
        </row>
        <row r="283">
          <cell r="O283">
            <v>50892</v>
          </cell>
        </row>
        <row r="284">
          <cell r="O284">
            <v>50937</v>
          </cell>
        </row>
        <row r="285">
          <cell r="O285">
            <v>50991</v>
          </cell>
        </row>
        <row r="286">
          <cell r="O286">
            <v>51120</v>
          </cell>
        </row>
        <row r="287">
          <cell r="O287">
            <v>51130</v>
          </cell>
        </row>
        <row r="288">
          <cell r="O288">
            <v>51137</v>
          </cell>
        </row>
        <row r="289">
          <cell r="O289">
            <v>51216</v>
          </cell>
        </row>
        <row r="290">
          <cell r="O290">
            <v>51225</v>
          </cell>
        </row>
        <row r="291">
          <cell r="O291">
            <v>51228</v>
          </cell>
        </row>
        <row r="292">
          <cell r="O292">
            <v>51253</v>
          </cell>
        </row>
        <row r="293">
          <cell r="O293">
            <v>51257</v>
          </cell>
        </row>
        <row r="294">
          <cell r="O294">
            <v>51357</v>
          </cell>
        </row>
        <row r="295">
          <cell r="O295">
            <v>51403</v>
          </cell>
        </row>
        <row r="296">
          <cell r="O296">
            <v>51487</v>
          </cell>
        </row>
        <row r="297">
          <cell r="O297">
            <v>51495</v>
          </cell>
        </row>
        <row r="298">
          <cell r="O298">
            <v>51496</v>
          </cell>
        </row>
        <row r="299">
          <cell r="O299">
            <v>51502</v>
          </cell>
        </row>
        <row r="300">
          <cell r="O300">
            <v>51581</v>
          </cell>
        </row>
        <row r="301">
          <cell r="O301">
            <v>51610</v>
          </cell>
        </row>
        <row r="302">
          <cell r="O302">
            <v>51613</v>
          </cell>
        </row>
        <row r="303">
          <cell r="O303">
            <v>51622</v>
          </cell>
        </row>
        <row r="304">
          <cell r="O304">
            <v>51669</v>
          </cell>
        </row>
        <row r="305">
          <cell r="O305">
            <v>51722</v>
          </cell>
        </row>
        <row r="306">
          <cell r="O306">
            <v>51768</v>
          </cell>
        </row>
        <row r="307">
          <cell r="O307">
            <v>51851</v>
          </cell>
        </row>
        <row r="308">
          <cell r="O308">
            <v>51860</v>
          </cell>
        </row>
        <row r="309">
          <cell r="O309">
            <v>51861</v>
          </cell>
        </row>
        <row r="310">
          <cell r="O310">
            <v>51867</v>
          </cell>
        </row>
        <row r="311">
          <cell r="O311">
            <v>51946</v>
          </cell>
        </row>
        <row r="312">
          <cell r="O312">
            <v>51960</v>
          </cell>
        </row>
        <row r="313">
          <cell r="O313">
            <v>51963</v>
          </cell>
        </row>
        <row r="314">
          <cell r="O314">
            <v>51984</v>
          </cell>
        </row>
        <row r="315">
          <cell r="O315">
            <v>51987</v>
          </cell>
        </row>
        <row r="316">
          <cell r="O316">
            <v>52033</v>
          </cell>
        </row>
        <row r="317">
          <cell r="O317">
            <v>52133</v>
          </cell>
        </row>
        <row r="318">
          <cell r="O318">
            <v>52216</v>
          </cell>
        </row>
        <row r="319">
          <cell r="O319">
            <v>52225</v>
          </cell>
        </row>
        <row r="320">
          <cell r="O320">
            <v>52226</v>
          </cell>
        </row>
        <row r="321">
          <cell r="O321">
            <v>52232</v>
          </cell>
        </row>
        <row r="322">
          <cell r="O322">
            <v>52317</v>
          </cell>
        </row>
        <row r="323">
          <cell r="O323">
            <v>52320</v>
          </cell>
        </row>
        <row r="324">
          <cell r="O324">
            <v>52348</v>
          </cell>
        </row>
        <row r="325">
          <cell r="O325">
            <v>52352</v>
          </cell>
        </row>
        <row r="326">
          <cell r="O326">
            <v>52398</v>
          </cell>
        </row>
        <row r="327">
          <cell r="O327">
            <v>52453</v>
          </cell>
        </row>
        <row r="328">
          <cell r="O328">
            <v>52498</v>
          </cell>
        </row>
        <row r="329">
          <cell r="O329">
            <v>52581</v>
          </cell>
        </row>
        <row r="330">
          <cell r="O330">
            <v>52590</v>
          </cell>
        </row>
        <row r="331">
          <cell r="O331">
            <v>52597</v>
          </cell>
        </row>
        <row r="332">
          <cell r="O332">
            <v>52677</v>
          </cell>
        </row>
        <row r="333">
          <cell r="O333">
            <v>52702</v>
          </cell>
        </row>
        <row r="334">
          <cell r="O334">
            <v>52705</v>
          </cell>
        </row>
        <row r="335">
          <cell r="O335">
            <v>52714</v>
          </cell>
        </row>
        <row r="336">
          <cell r="O336">
            <v>52719</v>
          </cell>
        </row>
        <row r="337">
          <cell r="O337">
            <v>52764</v>
          </cell>
        </row>
        <row r="338">
          <cell r="O338">
            <v>52818</v>
          </cell>
        </row>
        <row r="339">
          <cell r="O339">
            <v>52947</v>
          </cell>
        </row>
        <row r="340">
          <cell r="O340">
            <v>52957</v>
          </cell>
        </row>
        <row r="341">
          <cell r="O341">
            <v>52964</v>
          </cell>
        </row>
        <row r="342">
          <cell r="O342">
            <v>53042</v>
          </cell>
        </row>
        <row r="343">
          <cell r="O343">
            <v>53059</v>
          </cell>
        </row>
        <row r="344">
          <cell r="O344">
            <v>53062</v>
          </cell>
        </row>
        <row r="345">
          <cell r="O345">
            <v>53079</v>
          </cell>
        </row>
        <row r="346">
          <cell r="O346">
            <v>53083</v>
          </cell>
        </row>
        <row r="347">
          <cell r="O347">
            <v>53129</v>
          </cell>
        </row>
        <row r="348">
          <cell r="O348">
            <v>53183</v>
          </cell>
        </row>
        <row r="349">
          <cell r="O349">
            <v>53230</v>
          </cell>
        </row>
        <row r="350">
          <cell r="O350">
            <v>53321</v>
          </cell>
        </row>
        <row r="351">
          <cell r="O351">
            <v>53322</v>
          </cell>
        </row>
        <row r="352">
          <cell r="O352">
            <v>53328</v>
          </cell>
        </row>
        <row r="353">
          <cell r="O353">
            <v>53407</v>
          </cell>
        </row>
        <row r="354">
          <cell r="O354">
            <v>53409</v>
          </cell>
        </row>
        <row r="355">
          <cell r="O355">
            <v>53412</v>
          </cell>
        </row>
        <row r="356">
          <cell r="O356">
            <v>53444</v>
          </cell>
        </row>
        <row r="357">
          <cell r="O357">
            <v>53448</v>
          </cell>
        </row>
        <row r="358">
          <cell r="O358">
            <v>53548</v>
          </cell>
        </row>
        <row r="359">
          <cell r="O359">
            <v>53594</v>
          </cell>
        </row>
        <row r="360">
          <cell r="O360">
            <v>53678</v>
          </cell>
        </row>
        <row r="361">
          <cell r="O361">
            <v>53686</v>
          </cell>
        </row>
        <row r="362">
          <cell r="O362">
            <v>53687</v>
          </cell>
        </row>
        <row r="363">
          <cell r="O363">
            <v>53693</v>
          </cell>
        </row>
        <row r="364">
          <cell r="O364">
            <v>53772</v>
          </cell>
        </row>
        <row r="365">
          <cell r="O365">
            <v>53794</v>
          </cell>
        </row>
        <row r="366">
          <cell r="O366">
            <v>53797</v>
          </cell>
        </row>
        <row r="367">
          <cell r="O367">
            <v>53813</v>
          </cell>
        </row>
        <row r="368">
          <cell r="O368">
            <v>53860</v>
          </cell>
        </row>
        <row r="369">
          <cell r="O369">
            <v>53913</v>
          </cell>
        </row>
        <row r="370">
          <cell r="O370">
            <v>53959</v>
          </cell>
        </row>
        <row r="371">
          <cell r="O371">
            <v>54042</v>
          </cell>
        </row>
        <row r="372">
          <cell r="O372">
            <v>54051</v>
          </cell>
        </row>
        <row r="373">
          <cell r="O373">
            <v>54052</v>
          </cell>
        </row>
        <row r="374">
          <cell r="O374">
            <v>54058</v>
          </cell>
        </row>
        <row r="375">
          <cell r="O375">
            <v>54151</v>
          </cell>
        </row>
        <row r="376">
          <cell r="O376">
            <v>54154</v>
          </cell>
        </row>
        <row r="377">
          <cell r="O377">
            <v>54175</v>
          </cell>
        </row>
        <row r="378">
          <cell r="O378">
            <v>54179</v>
          </cell>
        </row>
        <row r="379">
          <cell r="O379">
            <v>54225</v>
          </cell>
        </row>
        <row r="380">
          <cell r="O380">
            <v>54280</v>
          </cell>
        </row>
        <row r="381">
          <cell r="O381">
            <v>54325</v>
          </cell>
        </row>
        <row r="382">
          <cell r="O382">
            <v>54408</v>
          </cell>
        </row>
        <row r="383">
          <cell r="O383">
            <v>54417</v>
          </cell>
        </row>
        <row r="384">
          <cell r="O384">
            <v>54424</v>
          </cell>
        </row>
        <row r="385">
          <cell r="O385">
            <v>54504</v>
          </cell>
        </row>
        <row r="386">
          <cell r="O386">
            <v>54529</v>
          </cell>
        </row>
        <row r="387">
          <cell r="O387">
            <v>54532</v>
          </cell>
        </row>
        <row r="388">
          <cell r="O388">
            <v>54540</v>
          </cell>
        </row>
        <row r="389">
          <cell r="O389">
            <v>54590</v>
          </cell>
        </row>
        <row r="390">
          <cell r="O390">
            <v>54644</v>
          </cell>
        </row>
        <row r="391">
          <cell r="O391">
            <v>54690</v>
          </cell>
        </row>
        <row r="392">
          <cell r="O392">
            <v>54773</v>
          </cell>
        </row>
        <row r="393">
          <cell r="O393">
            <v>54784</v>
          </cell>
        </row>
        <row r="394">
          <cell r="O394">
            <v>54868</v>
          </cell>
        </row>
        <row r="395">
          <cell r="O395">
            <v>54886</v>
          </cell>
        </row>
        <row r="396">
          <cell r="O396">
            <v>54889</v>
          </cell>
        </row>
        <row r="397">
          <cell r="O397">
            <v>54905</v>
          </cell>
        </row>
        <row r="398">
          <cell r="O398">
            <v>54910</v>
          </cell>
        </row>
        <row r="399">
          <cell r="O399">
            <v>54955</v>
          </cell>
        </row>
        <row r="400">
          <cell r="O400">
            <v>55009</v>
          </cell>
        </row>
        <row r="401">
          <cell r="O401">
            <v>55138</v>
          </cell>
        </row>
        <row r="402">
          <cell r="O402">
            <v>55148</v>
          </cell>
        </row>
        <row r="403">
          <cell r="O403">
            <v>55155</v>
          </cell>
        </row>
        <row r="404">
          <cell r="O404">
            <v>55233</v>
          </cell>
        </row>
        <row r="405">
          <cell r="O405">
            <v>55243</v>
          </cell>
        </row>
        <row r="406">
          <cell r="O406">
            <v>55246</v>
          </cell>
        </row>
        <row r="407">
          <cell r="O407">
            <v>55270</v>
          </cell>
        </row>
        <row r="408">
          <cell r="O408">
            <v>55274</v>
          </cell>
        </row>
        <row r="409">
          <cell r="O409">
            <v>55320</v>
          </cell>
        </row>
        <row r="410">
          <cell r="O410">
            <v>55374</v>
          </cell>
        </row>
        <row r="411">
          <cell r="O411">
            <v>55421</v>
          </cell>
        </row>
        <row r="412">
          <cell r="O412">
            <v>55512</v>
          </cell>
        </row>
        <row r="413">
          <cell r="O413">
            <v>55513</v>
          </cell>
        </row>
        <row r="414">
          <cell r="O414">
            <v>55519</v>
          </cell>
        </row>
        <row r="415">
          <cell r="O415">
            <v>55599</v>
          </cell>
        </row>
        <row r="416">
          <cell r="O416">
            <v>55628</v>
          </cell>
        </row>
        <row r="417">
          <cell r="O417">
            <v>55631</v>
          </cell>
        </row>
        <row r="418">
          <cell r="O418">
            <v>55640</v>
          </cell>
        </row>
        <row r="419">
          <cell r="O419">
            <v>55687</v>
          </cell>
        </row>
        <row r="420">
          <cell r="O420">
            <v>55740</v>
          </cell>
        </row>
        <row r="421">
          <cell r="O421">
            <v>55786</v>
          </cell>
        </row>
        <row r="422">
          <cell r="O422">
            <v>55869</v>
          </cell>
        </row>
        <row r="423">
          <cell r="O423">
            <v>55878</v>
          </cell>
        </row>
        <row r="424">
          <cell r="O424">
            <v>55879</v>
          </cell>
        </row>
        <row r="425">
          <cell r="O425">
            <v>55885</v>
          </cell>
        </row>
        <row r="426">
          <cell r="O426">
            <v>55964</v>
          </cell>
        </row>
        <row r="427">
          <cell r="O427">
            <v>55978</v>
          </cell>
        </row>
        <row r="428">
          <cell r="O428">
            <v>55981</v>
          </cell>
        </row>
        <row r="429">
          <cell r="O429">
            <v>56002</v>
          </cell>
        </row>
        <row r="430">
          <cell r="O430">
            <v>56005</v>
          </cell>
        </row>
        <row r="431">
          <cell r="O431">
            <v>56051</v>
          </cell>
        </row>
        <row r="432">
          <cell r="O432">
            <v>56151</v>
          </cell>
        </row>
        <row r="433">
          <cell r="O433">
            <v>56234</v>
          </cell>
        </row>
        <row r="434">
          <cell r="O434">
            <v>56243</v>
          </cell>
        </row>
        <row r="435">
          <cell r="O435">
            <v>56244</v>
          </cell>
        </row>
        <row r="436">
          <cell r="O436">
            <v>56250</v>
          </cell>
        </row>
        <row r="437">
          <cell r="O437">
            <v>56335</v>
          </cell>
        </row>
        <row r="438">
          <cell r="O438">
            <v>56338</v>
          </cell>
        </row>
        <row r="439">
          <cell r="O439">
            <v>56366</v>
          </cell>
        </row>
        <row r="440">
          <cell r="O440">
            <v>56370</v>
          </cell>
        </row>
        <row r="441">
          <cell r="O441">
            <v>56416</v>
          </cell>
        </row>
        <row r="442">
          <cell r="O442">
            <v>56471</v>
          </cell>
        </row>
        <row r="443">
          <cell r="O443">
            <v>56516</v>
          </cell>
        </row>
        <row r="444">
          <cell r="O444">
            <v>56599</v>
          </cell>
        </row>
        <row r="445">
          <cell r="O445">
            <v>56608</v>
          </cell>
        </row>
        <row r="446">
          <cell r="O446">
            <v>56615</v>
          </cell>
        </row>
        <row r="447">
          <cell r="O447">
            <v>56695</v>
          </cell>
        </row>
        <row r="448">
          <cell r="O448">
            <v>56720</v>
          </cell>
        </row>
        <row r="449">
          <cell r="O449">
            <v>56723</v>
          </cell>
        </row>
        <row r="450">
          <cell r="O450">
            <v>56731</v>
          </cell>
        </row>
        <row r="451">
          <cell r="O451">
            <v>56781</v>
          </cell>
        </row>
        <row r="452">
          <cell r="O452">
            <v>56835</v>
          </cell>
        </row>
        <row r="453">
          <cell r="O453">
            <v>56881</v>
          </cell>
        </row>
        <row r="454">
          <cell r="O454">
            <v>56964</v>
          </cell>
        </row>
        <row r="455">
          <cell r="O455">
            <v>56975</v>
          </cell>
        </row>
        <row r="456">
          <cell r="O456">
            <v>57060</v>
          </cell>
        </row>
        <row r="457">
          <cell r="O457">
            <v>57070</v>
          </cell>
        </row>
        <row r="458">
          <cell r="O458">
            <v>57073</v>
          </cell>
        </row>
        <row r="459">
          <cell r="O459">
            <v>57097</v>
          </cell>
        </row>
        <row r="460">
          <cell r="O460">
            <v>57101</v>
          </cell>
        </row>
        <row r="461">
          <cell r="O461">
            <v>57147</v>
          </cell>
        </row>
        <row r="462">
          <cell r="O462">
            <v>57201</v>
          </cell>
        </row>
        <row r="463">
          <cell r="O463">
            <v>57248</v>
          </cell>
        </row>
        <row r="464">
          <cell r="O464">
            <v>57339</v>
          </cell>
        </row>
        <row r="465">
          <cell r="O465">
            <v>57340</v>
          </cell>
        </row>
        <row r="466">
          <cell r="O466">
            <v>57346</v>
          </cell>
        </row>
        <row r="467">
          <cell r="O467">
            <v>57425</v>
          </cell>
        </row>
        <row r="468">
          <cell r="O468">
            <v>57455</v>
          </cell>
        </row>
        <row r="469">
          <cell r="O469">
            <v>57458</v>
          </cell>
        </row>
        <row r="470">
          <cell r="O470">
            <v>57462</v>
          </cell>
        </row>
        <row r="471">
          <cell r="O471">
            <v>57466</v>
          </cell>
        </row>
        <row r="472">
          <cell r="O472">
            <v>57566</v>
          </cell>
        </row>
        <row r="473">
          <cell r="O473">
            <v>57612</v>
          </cell>
        </row>
        <row r="474">
          <cell r="O474">
            <v>57696</v>
          </cell>
        </row>
        <row r="475">
          <cell r="O475">
            <v>57704</v>
          </cell>
        </row>
        <row r="476">
          <cell r="O476">
            <v>57705</v>
          </cell>
        </row>
        <row r="477">
          <cell r="O477">
            <v>57711</v>
          </cell>
        </row>
        <row r="478">
          <cell r="O478">
            <v>57790</v>
          </cell>
        </row>
        <row r="479">
          <cell r="O479">
            <v>57812</v>
          </cell>
        </row>
        <row r="480">
          <cell r="O480">
            <v>57815</v>
          </cell>
        </row>
        <row r="481">
          <cell r="O481">
            <v>57831</v>
          </cell>
        </row>
        <row r="482">
          <cell r="O482">
            <v>57878</v>
          </cell>
        </row>
        <row r="483">
          <cell r="O483">
            <v>57931</v>
          </cell>
        </row>
        <row r="484">
          <cell r="O484">
            <v>57977</v>
          </cell>
        </row>
        <row r="485">
          <cell r="O485">
            <v>58060</v>
          </cell>
        </row>
        <row r="486">
          <cell r="O486">
            <v>58069</v>
          </cell>
        </row>
        <row r="487">
          <cell r="O487">
            <v>58070</v>
          </cell>
        </row>
        <row r="488">
          <cell r="O488">
            <v>58076</v>
          </cell>
        </row>
        <row r="489">
          <cell r="O489">
            <v>58155</v>
          </cell>
        </row>
        <row r="490">
          <cell r="O490">
            <v>58162</v>
          </cell>
        </row>
        <row r="491">
          <cell r="O491">
            <v>58165</v>
          </cell>
        </row>
        <row r="492">
          <cell r="O492">
            <v>58193</v>
          </cell>
        </row>
        <row r="493">
          <cell r="O493">
            <v>58196</v>
          </cell>
        </row>
        <row r="494">
          <cell r="O494">
            <v>58242</v>
          </cell>
        </row>
        <row r="495">
          <cell r="O495">
            <v>58342</v>
          </cell>
        </row>
        <row r="496">
          <cell r="O496">
            <v>58425</v>
          </cell>
        </row>
        <row r="497">
          <cell r="O497">
            <v>58434</v>
          </cell>
        </row>
        <row r="498">
          <cell r="O498">
            <v>58435</v>
          </cell>
        </row>
        <row r="499">
          <cell r="O499">
            <v>58441</v>
          </cell>
        </row>
        <row r="500">
          <cell r="O500">
            <v>58522</v>
          </cell>
        </row>
        <row r="501">
          <cell r="O501">
            <v>58547</v>
          </cell>
        </row>
        <row r="502">
          <cell r="O502">
            <v>58550</v>
          </cell>
        </row>
        <row r="503">
          <cell r="O503">
            <v>58558</v>
          </cell>
        </row>
        <row r="504">
          <cell r="O504">
            <v>58608</v>
          </cell>
        </row>
        <row r="505">
          <cell r="O505">
            <v>58662</v>
          </cell>
        </row>
        <row r="506">
          <cell r="O506">
            <v>58708</v>
          </cell>
        </row>
        <row r="507">
          <cell r="O507">
            <v>58791</v>
          </cell>
        </row>
        <row r="508">
          <cell r="O508">
            <v>58802</v>
          </cell>
        </row>
        <row r="509">
          <cell r="O509">
            <v>58886</v>
          </cell>
        </row>
        <row r="510">
          <cell r="O510">
            <v>58904</v>
          </cell>
        </row>
        <row r="511">
          <cell r="O511">
            <v>58907</v>
          </cell>
        </row>
        <row r="512">
          <cell r="O512">
            <v>58923</v>
          </cell>
        </row>
        <row r="513">
          <cell r="O513">
            <v>58928</v>
          </cell>
        </row>
        <row r="514">
          <cell r="O514">
            <v>58973</v>
          </cell>
        </row>
        <row r="515">
          <cell r="O515">
            <v>59027</v>
          </cell>
        </row>
        <row r="516">
          <cell r="O516">
            <v>59156</v>
          </cell>
        </row>
        <row r="517">
          <cell r="O517">
            <v>59166</v>
          </cell>
        </row>
        <row r="518">
          <cell r="O518">
            <v>59173</v>
          </cell>
        </row>
        <row r="519">
          <cell r="O519">
            <v>59251</v>
          </cell>
        </row>
        <row r="520">
          <cell r="O520">
            <v>59254</v>
          </cell>
        </row>
        <row r="521">
          <cell r="O521">
            <v>59257</v>
          </cell>
        </row>
        <row r="522">
          <cell r="O522">
            <v>59288</v>
          </cell>
        </row>
        <row r="523">
          <cell r="O523">
            <v>59292</v>
          </cell>
        </row>
        <row r="524">
          <cell r="O524">
            <v>59338</v>
          </cell>
        </row>
        <row r="525">
          <cell r="O525">
            <v>59392</v>
          </cell>
        </row>
        <row r="526">
          <cell r="O526">
            <v>59439</v>
          </cell>
        </row>
        <row r="527">
          <cell r="O527">
            <v>59530</v>
          </cell>
        </row>
        <row r="528">
          <cell r="O528">
            <v>59531</v>
          </cell>
        </row>
        <row r="529">
          <cell r="O529">
            <v>59537</v>
          </cell>
        </row>
        <row r="530">
          <cell r="O530">
            <v>59616</v>
          </cell>
        </row>
        <row r="531">
          <cell r="O531">
            <v>59639</v>
          </cell>
        </row>
        <row r="532">
          <cell r="O532">
            <v>59642</v>
          </cell>
        </row>
        <row r="533">
          <cell r="O533">
            <v>59653</v>
          </cell>
        </row>
        <row r="534">
          <cell r="O534">
            <v>59657</v>
          </cell>
        </row>
        <row r="535">
          <cell r="O535">
            <v>59757</v>
          </cell>
        </row>
        <row r="536">
          <cell r="O536">
            <v>59803</v>
          </cell>
        </row>
        <row r="537">
          <cell r="O537">
            <v>59887</v>
          </cell>
        </row>
        <row r="538">
          <cell r="O538">
            <v>59895</v>
          </cell>
        </row>
        <row r="539">
          <cell r="O539">
            <v>59896</v>
          </cell>
        </row>
        <row r="540">
          <cell r="O540">
            <v>59902</v>
          </cell>
        </row>
        <row r="541">
          <cell r="O541">
            <v>59982</v>
          </cell>
        </row>
        <row r="542">
          <cell r="O542">
            <v>59996</v>
          </cell>
        </row>
        <row r="543">
          <cell r="O543">
            <v>59999</v>
          </cell>
        </row>
        <row r="544">
          <cell r="O544">
            <v>60020</v>
          </cell>
        </row>
        <row r="545">
          <cell r="O545">
            <v>60023</v>
          </cell>
        </row>
        <row r="546">
          <cell r="O546">
            <v>60069</v>
          </cell>
        </row>
        <row r="547">
          <cell r="O547">
            <v>60169</v>
          </cell>
        </row>
        <row r="548">
          <cell r="O548">
            <v>60252</v>
          </cell>
        </row>
        <row r="549">
          <cell r="O549">
            <v>60261</v>
          </cell>
        </row>
        <row r="550">
          <cell r="O550">
            <v>60262</v>
          </cell>
        </row>
        <row r="551">
          <cell r="O551">
            <v>60268</v>
          </cell>
        </row>
        <row r="552">
          <cell r="O552">
            <v>60353</v>
          </cell>
        </row>
        <row r="553">
          <cell r="O553">
            <v>60356</v>
          </cell>
        </row>
        <row r="554">
          <cell r="O554">
            <v>60384</v>
          </cell>
        </row>
        <row r="555">
          <cell r="O555">
            <v>60388</v>
          </cell>
        </row>
        <row r="556">
          <cell r="O556">
            <v>60434</v>
          </cell>
        </row>
        <row r="557">
          <cell r="O557">
            <v>60489</v>
          </cell>
        </row>
        <row r="558">
          <cell r="O558">
            <v>60534</v>
          </cell>
        </row>
        <row r="559">
          <cell r="O559">
            <v>60617</v>
          </cell>
        </row>
        <row r="560">
          <cell r="O560">
            <v>60626</v>
          </cell>
        </row>
        <row r="561">
          <cell r="O561">
            <v>60633</v>
          </cell>
        </row>
        <row r="562">
          <cell r="O562">
            <v>60713</v>
          </cell>
        </row>
        <row r="563">
          <cell r="O563">
            <v>60731</v>
          </cell>
        </row>
        <row r="564">
          <cell r="O564">
            <v>60734</v>
          </cell>
        </row>
        <row r="565">
          <cell r="O565">
            <v>60749</v>
          </cell>
        </row>
        <row r="566">
          <cell r="O566">
            <v>60799</v>
          </cell>
        </row>
        <row r="567">
          <cell r="O567">
            <v>60853</v>
          </cell>
        </row>
        <row r="568">
          <cell r="O568">
            <v>60899</v>
          </cell>
        </row>
        <row r="569">
          <cell r="O569">
            <v>60982</v>
          </cell>
        </row>
        <row r="570">
          <cell r="O570">
            <v>60993</v>
          </cell>
        </row>
        <row r="571">
          <cell r="O571">
            <v>61077</v>
          </cell>
        </row>
        <row r="572">
          <cell r="O572">
            <v>61088</v>
          </cell>
        </row>
        <row r="573">
          <cell r="O573">
            <v>61091</v>
          </cell>
        </row>
        <row r="574">
          <cell r="O574">
            <v>61114</v>
          </cell>
        </row>
        <row r="575">
          <cell r="O575">
            <v>61119</v>
          </cell>
        </row>
        <row r="576">
          <cell r="O576">
            <v>61164</v>
          </cell>
        </row>
        <row r="577">
          <cell r="O577">
            <v>61218</v>
          </cell>
        </row>
        <row r="578">
          <cell r="O578">
            <v>61347</v>
          </cell>
        </row>
        <row r="579">
          <cell r="O579">
            <v>61357</v>
          </cell>
        </row>
        <row r="580">
          <cell r="O580">
            <v>61364</v>
          </cell>
        </row>
        <row r="581">
          <cell r="O581">
            <v>61443</v>
          </cell>
        </row>
        <row r="582">
          <cell r="O582">
            <v>61473</v>
          </cell>
        </row>
        <row r="583">
          <cell r="O583">
            <v>61476</v>
          </cell>
        </row>
        <row r="584">
          <cell r="O584">
            <v>61480</v>
          </cell>
        </row>
        <row r="585">
          <cell r="O585">
            <v>61484</v>
          </cell>
        </row>
        <row r="586">
          <cell r="O586">
            <v>61584</v>
          </cell>
        </row>
        <row r="587">
          <cell r="O587">
            <v>61630</v>
          </cell>
        </row>
        <row r="588">
          <cell r="O588">
            <v>61714</v>
          </cell>
        </row>
        <row r="589">
          <cell r="O589">
            <v>61722</v>
          </cell>
        </row>
        <row r="590">
          <cell r="O590">
            <v>61723</v>
          </cell>
        </row>
        <row r="591">
          <cell r="O591">
            <v>61729</v>
          </cell>
        </row>
        <row r="592">
          <cell r="O592">
            <v>61808</v>
          </cell>
        </row>
        <row r="593">
          <cell r="O593">
            <v>61830</v>
          </cell>
        </row>
        <row r="594">
          <cell r="O594">
            <v>61833</v>
          </cell>
        </row>
        <row r="595">
          <cell r="O595">
            <v>61849</v>
          </cell>
        </row>
        <row r="596">
          <cell r="O596">
            <v>61896</v>
          </cell>
        </row>
        <row r="597">
          <cell r="O597">
            <v>61949</v>
          </cell>
        </row>
        <row r="598">
          <cell r="O598">
            <v>61995</v>
          </cell>
        </row>
        <row r="599">
          <cell r="O599">
            <v>62078</v>
          </cell>
        </row>
        <row r="600">
          <cell r="O600">
            <v>62087</v>
          </cell>
        </row>
        <row r="601">
          <cell r="O601">
            <v>62088</v>
          </cell>
        </row>
        <row r="602">
          <cell r="O602">
            <v>62094</v>
          </cell>
        </row>
        <row r="603">
          <cell r="O603">
            <v>62173</v>
          </cell>
        </row>
        <row r="604">
          <cell r="O604">
            <v>62180</v>
          </cell>
        </row>
        <row r="605">
          <cell r="O605">
            <v>62183</v>
          </cell>
        </row>
        <row r="606">
          <cell r="O606">
            <v>62211</v>
          </cell>
        </row>
        <row r="607">
          <cell r="O607">
            <v>62214</v>
          </cell>
        </row>
        <row r="608">
          <cell r="O608">
            <v>62260</v>
          </cell>
        </row>
        <row r="609">
          <cell r="O609">
            <v>62360</v>
          </cell>
        </row>
        <row r="610">
          <cell r="O610">
            <v>62443</v>
          </cell>
        </row>
        <row r="611">
          <cell r="O611">
            <v>62452</v>
          </cell>
        </row>
        <row r="612">
          <cell r="O612">
            <v>62453</v>
          </cell>
        </row>
        <row r="613">
          <cell r="O613">
            <v>62459</v>
          </cell>
        </row>
        <row r="614">
          <cell r="O614">
            <v>62565</v>
          </cell>
        </row>
        <row r="615">
          <cell r="O615">
            <v>62568</v>
          </cell>
        </row>
        <row r="616">
          <cell r="O616">
            <v>62575</v>
          </cell>
        </row>
        <row r="617">
          <cell r="O617">
            <v>62579</v>
          </cell>
        </row>
        <row r="618">
          <cell r="O618">
            <v>62625</v>
          </cell>
        </row>
        <row r="619">
          <cell r="O619">
            <v>62680</v>
          </cell>
        </row>
        <row r="620">
          <cell r="O620">
            <v>62725</v>
          </cell>
        </row>
        <row r="621">
          <cell r="O621">
            <v>62808</v>
          </cell>
        </row>
        <row r="622">
          <cell r="O622">
            <v>62817</v>
          </cell>
        </row>
        <row r="623">
          <cell r="O623">
            <v>62824</v>
          </cell>
        </row>
        <row r="624">
          <cell r="O624">
            <v>62904</v>
          </cell>
        </row>
        <row r="625">
          <cell r="O625">
            <v>62922</v>
          </cell>
        </row>
        <row r="626">
          <cell r="O626">
            <v>62925</v>
          </cell>
        </row>
        <row r="627">
          <cell r="O627">
            <v>62941</v>
          </cell>
        </row>
        <row r="628">
          <cell r="O628">
            <v>62946</v>
          </cell>
        </row>
        <row r="629">
          <cell r="O629">
            <v>62991</v>
          </cell>
        </row>
        <row r="630">
          <cell r="O630">
            <v>63045</v>
          </cell>
        </row>
        <row r="631">
          <cell r="O631">
            <v>63174</v>
          </cell>
        </row>
        <row r="632">
          <cell r="O632">
            <v>63184</v>
          </cell>
        </row>
        <row r="633">
          <cell r="O633">
            <v>63191</v>
          </cell>
        </row>
        <row r="634">
          <cell r="O634">
            <v>63269</v>
          </cell>
        </row>
        <row r="635">
          <cell r="O635">
            <v>63272</v>
          </cell>
        </row>
        <row r="636">
          <cell r="O636">
            <v>63275</v>
          </cell>
        </row>
        <row r="637">
          <cell r="O637">
            <v>63306</v>
          </cell>
        </row>
        <row r="638">
          <cell r="O638">
            <v>63310</v>
          </cell>
        </row>
        <row r="639">
          <cell r="O639">
            <v>63356</v>
          </cell>
        </row>
        <row r="640">
          <cell r="O640">
            <v>63410</v>
          </cell>
        </row>
        <row r="641">
          <cell r="O641">
            <v>63457</v>
          </cell>
        </row>
        <row r="642">
          <cell r="O642">
            <v>63548</v>
          </cell>
        </row>
        <row r="643">
          <cell r="O643">
            <v>63549</v>
          </cell>
        </row>
        <row r="644">
          <cell r="O644">
            <v>63555</v>
          </cell>
        </row>
        <row r="645">
          <cell r="O645">
            <v>63634</v>
          </cell>
        </row>
        <row r="646">
          <cell r="O646">
            <v>63657</v>
          </cell>
        </row>
        <row r="647">
          <cell r="O647">
            <v>63660</v>
          </cell>
        </row>
        <row r="648">
          <cell r="O648">
            <v>63671</v>
          </cell>
        </row>
        <row r="649">
          <cell r="O649">
            <v>63675</v>
          </cell>
        </row>
        <row r="650">
          <cell r="O650">
            <v>63775</v>
          </cell>
        </row>
        <row r="651">
          <cell r="O651">
            <v>63821</v>
          </cell>
        </row>
        <row r="652">
          <cell r="O652">
            <v>63905</v>
          </cell>
        </row>
        <row r="653">
          <cell r="O653">
            <v>63913</v>
          </cell>
        </row>
        <row r="654">
          <cell r="O654">
            <v>63914</v>
          </cell>
        </row>
        <row r="655">
          <cell r="O655">
            <v>63920</v>
          </cell>
        </row>
        <row r="656">
          <cell r="O656">
            <v>63999</v>
          </cell>
        </row>
        <row r="657">
          <cell r="O657">
            <v>64014</v>
          </cell>
        </row>
        <row r="658">
          <cell r="O658">
            <v>64017</v>
          </cell>
        </row>
        <row r="659">
          <cell r="O659">
            <v>64040</v>
          </cell>
        </row>
        <row r="660">
          <cell r="O660">
            <v>64087</v>
          </cell>
        </row>
        <row r="661">
          <cell r="O661">
            <v>64140</v>
          </cell>
        </row>
        <row r="662">
          <cell r="O662">
            <v>64186</v>
          </cell>
        </row>
        <row r="663">
          <cell r="O663">
            <v>64269</v>
          </cell>
        </row>
        <row r="664">
          <cell r="O664">
            <v>64278</v>
          </cell>
        </row>
        <row r="665">
          <cell r="O665">
            <v>64279</v>
          </cell>
        </row>
        <row r="666">
          <cell r="O666">
            <v>64285</v>
          </cell>
        </row>
        <row r="667">
          <cell r="O667">
            <v>64392</v>
          </cell>
        </row>
        <row r="668">
          <cell r="O668">
            <v>64395</v>
          </cell>
        </row>
        <row r="669">
          <cell r="O669">
            <v>64402</v>
          </cell>
        </row>
        <row r="670">
          <cell r="O670">
            <v>64406</v>
          </cell>
        </row>
        <row r="671">
          <cell r="O671">
            <v>64452</v>
          </cell>
        </row>
        <row r="672">
          <cell r="O672">
            <v>64507</v>
          </cell>
        </row>
        <row r="673">
          <cell r="O673">
            <v>64552</v>
          </cell>
        </row>
        <row r="674">
          <cell r="O674">
            <v>64635</v>
          </cell>
        </row>
        <row r="675">
          <cell r="O675">
            <v>64644</v>
          </cell>
        </row>
        <row r="676">
          <cell r="O676">
            <v>64651</v>
          </cell>
        </row>
        <row r="677">
          <cell r="O677">
            <v>64731</v>
          </cell>
        </row>
        <row r="678">
          <cell r="O678">
            <v>64749</v>
          </cell>
        </row>
        <row r="679">
          <cell r="O679">
            <v>64752</v>
          </cell>
        </row>
        <row r="680">
          <cell r="O680">
            <v>64767</v>
          </cell>
        </row>
        <row r="681">
          <cell r="O681">
            <v>64817</v>
          </cell>
        </row>
        <row r="682">
          <cell r="O682">
            <v>64871</v>
          </cell>
        </row>
        <row r="683">
          <cell r="O683">
            <v>64917</v>
          </cell>
        </row>
        <row r="684">
          <cell r="O684">
            <v>65000</v>
          </cell>
        </row>
        <row r="685">
          <cell r="O685">
            <v>65011</v>
          </cell>
        </row>
        <row r="686">
          <cell r="O686">
            <v>65095</v>
          </cell>
        </row>
        <row r="687">
          <cell r="O687">
            <v>65106</v>
          </cell>
        </row>
        <row r="688">
          <cell r="O688">
            <v>65109</v>
          </cell>
        </row>
        <row r="689">
          <cell r="O689">
            <v>65132</v>
          </cell>
        </row>
        <row r="690">
          <cell r="O690">
            <v>65137</v>
          </cell>
        </row>
        <row r="691">
          <cell r="O691">
            <v>65182</v>
          </cell>
        </row>
        <row r="692">
          <cell r="O692">
            <v>65236</v>
          </cell>
        </row>
        <row r="693">
          <cell r="O693">
            <v>65365</v>
          </cell>
        </row>
        <row r="694">
          <cell r="O694">
            <v>65375</v>
          </cell>
        </row>
        <row r="695">
          <cell r="O695">
            <v>65382</v>
          </cell>
        </row>
        <row r="696">
          <cell r="O696">
            <v>65460</v>
          </cell>
        </row>
        <row r="697">
          <cell r="O697">
            <v>65484</v>
          </cell>
        </row>
        <row r="698">
          <cell r="O698">
            <v>65487</v>
          </cell>
        </row>
        <row r="699">
          <cell r="O699">
            <v>65497</v>
          </cell>
        </row>
        <row r="700">
          <cell r="O700">
            <v>65501</v>
          </cell>
        </row>
        <row r="701">
          <cell r="O701">
            <v>65547</v>
          </cell>
        </row>
        <row r="702">
          <cell r="O702">
            <v>65601</v>
          </cell>
        </row>
        <row r="703">
          <cell r="O703">
            <v>65648</v>
          </cell>
        </row>
        <row r="704">
          <cell r="O704">
            <v>65739</v>
          </cell>
        </row>
        <row r="705">
          <cell r="O705">
            <v>65740</v>
          </cell>
        </row>
        <row r="706">
          <cell r="O706">
            <v>65746</v>
          </cell>
        </row>
        <row r="707">
          <cell r="O707">
            <v>65826</v>
          </cell>
        </row>
        <row r="708">
          <cell r="O708">
            <v>65841</v>
          </cell>
        </row>
        <row r="709">
          <cell r="O709">
            <v>65844</v>
          </cell>
        </row>
        <row r="710">
          <cell r="O710">
            <v>65867</v>
          </cell>
        </row>
        <row r="711">
          <cell r="O711">
            <v>65914</v>
          </cell>
        </row>
        <row r="712">
          <cell r="O712">
            <v>65967</v>
          </cell>
        </row>
        <row r="713">
          <cell r="O713">
            <v>66013</v>
          </cell>
        </row>
        <row r="714">
          <cell r="O714">
            <v>66096</v>
          </cell>
        </row>
        <row r="715">
          <cell r="O715">
            <v>66105</v>
          </cell>
        </row>
        <row r="716">
          <cell r="O716">
            <v>66106</v>
          </cell>
        </row>
        <row r="717">
          <cell r="O717">
            <v>66112</v>
          </cell>
        </row>
        <row r="718">
          <cell r="O718">
            <v>66191</v>
          </cell>
        </row>
        <row r="719">
          <cell r="O719">
            <v>66198</v>
          </cell>
        </row>
        <row r="720">
          <cell r="O720">
            <v>66201</v>
          </cell>
        </row>
        <row r="721">
          <cell r="O721">
            <v>66229</v>
          </cell>
        </row>
        <row r="722">
          <cell r="O722">
            <v>66232</v>
          </cell>
        </row>
        <row r="723">
          <cell r="O723">
            <v>66278</v>
          </cell>
        </row>
        <row r="724">
          <cell r="O724">
            <v>66378</v>
          </cell>
        </row>
        <row r="725">
          <cell r="O725">
            <v>66461</v>
          </cell>
        </row>
        <row r="726">
          <cell r="O726">
            <v>66470</v>
          </cell>
        </row>
        <row r="727">
          <cell r="O727">
            <v>66471</v>
          </cell>
        </row>
        <row r="728">
          <cell r="O728">
            <v>66477</v>
          </cell>
        </row>
        <row r="729">
          <cell r="O729">
            <v>66583</v>
          </cell>
        </row>
        <row r="730">
          <cell r="O730">
            <v>66586</v>
          </cell>
        </row>
        <row r="731">
          <cell r="O731">
            <v>66593</v>
          </cell>
        </row>
        <row r="732">
          <cell r="O732">
            <v>66597</v>
          </cell>
        </row>
        <row r="733">
          <cell r="O733">
            <v>66643</v>
          </cell>
        </row>
        <row r="734">
          <cell r="O734">
            <v>66698</v>
          </cell>
        </row>
        <row r="735">
          <cell r="O735">
            <v>66743</v>
          </cell>
        </row>
        <row r="736">
          <cell r="O736">
            <v>66826</v>
          </cell>
        </row>
        <row r="737">
          <cell r="O737">
            <v>66835</v>
          </cell>
        </row>
        <row r="738">
          <cell r="O738">
            <v>66842</v>
          </cell>
        </row>
        <row r="739">
          <cell r="O739">
            <v>66922</v>
          </cell>
        </row>
        <row r="740">
          <cell r="O740">
            <v>66933</v>
          </cell>
        </row>
        <row r="741">
          <cell r="O741">
            <v>66936</v>
          </cell>
        </row>
        <row r="742">
          <cell r="O742">
            <v>66958</v>
          </cell>
        </row>
        <row r="743">
          <cell r="O743">
            <v>67008</v>
          </cell>
        </row>
        <row r="744">
          <cell r="O744">
            <v>67062</v>
          </cell>
        </row>
        <row r="745">
          <cell r="O745">
            <v>67108</v>
          </cell>
        </row>
        <row r="746">
          <cell r="O746">
            <v>67191</v>
          </cell>
        </row>
        <row r="747">
          <cell r="O747">
            <v>67202</v>
          </cell>
        </row>
        <row r="748">
          <cell r="O748">
            <v>67287</v>
          </cell>
        </row>
        <row r="749">
          <cell r="O749">
            <v>67290</v>
          </cell>
        </row>
        <row r="750">
          <cell r="O750">
            <v>67293</v>
          </cell>
        </row>
        <row r="751">
          <cell r="O751">
            <v>67324</v>
          </cell>
        </row>
        <row r="752">
          <cell r="O752">
            <v>67328</v>
          </cell>
        </row>
        <row r="753">
          <cell r="O753">
            <v>67374</v>
          </cell>
        </row>
        <row r="754">
          <cell r="O754">
            <v>67428</v>
          </cell>
        </row>
        <row r="755">
          <cell r="O755">
            <v>67475</v>
          </cell>
        </row>
        <row r="756">
          <cell r="O756">
            <v>67566</v>
          </cell>
        </row>
        <row r="757">
          <cell r="O757">
            <v>67567</v>
          </cell>
        </row>
        <row r="758">
          <cell r="O758">
            <v>67573</v>
          </cell>
        </row>
        <row r="759">
          <cell r="O759">
            <v>67652</v>
          </cell>
        </row>
        <row r="760">
          <cell r="O760">
            <v>67675</v>
          </cell>
        </row>
        <row r="761">
          <cell r="O761">
            <v>67678</v>
          </cell>
        </row>
        <row r="762">
          <cell r="O762">
            <v>67689</v>
          </cell>
        </row>
        <row r="763">
          <cell r="O763">
            <v>67693</v>
          </cell>
        </row>
        <row r="764">
          <cell r="O764">
            <v>67793</v>
          </cell>
        </row>
        <row r="765">
          <cell r="O765">
            <v>67839</v>
          </cell>
        </row>
        <row r="766">
          <cell r="O766">
            <v>67923</v>
          </cell>
        </row>
        <row r="767">
          <cell r="O767">
            <v>67931</v>
          </cell>
        </row>
        <row r="768">
          <cell r="O768">
            <v>67932</v>
          </cell>
        </row>
        <row r="769">
          <cell r="O769">
            <v>67938</v>
          </cell>
        </row>
        <row r="770">
          <cell r="O770">
            <v>68017</v>
          </cell>
        </row>
        <row r="771">
          <cell r="O771">
            <v>68025</v>
          </cell>
        </row>
        <row r="772">
          <cell r="O772">
            <v>68028</v>
          </cell>
        </row>
        <row r="773">
          <cell r="O773">
            <v>68058</v>
          </cell>
        </row>
        <row r="774">
          <cell r="O774">
            <v>68105</v>
          </cell>
        </row>
        <row r="775">
          <cell r="O775">
            <v>68158</v>
          </cell>
        </row>
        <row r="776">
          <cell r="O776">
            <v>68204</v>
          </cell>
        </row>
        <row r="777">
          <cell r="O777">
            <v>68287</v>
          </cell>
        </row>
        <row r="778">
          <cell r="O778">
            <v>68296</v>
          </cell>
        </row>
        <row r="779">
          <cell r="O779">
            <v>68297</v>
          </cell>
        </row>
        <row r="780">
          <cell r="O780">
            <v>68303</v>
          </cell>
        </row>
        <row r="781">
          <cell r="O781">
            <v>68382</v>
          </cell>
        </row>
        <row r="782">
          <cell r="O782">
            <v>68410</v>
          </cell>
        </row>
        <row r="783">
          <cell r="O783">
            <v>68413</v>
          </cell>
        </row>
        <row r="784">
          <cell r="O784">
            <v>68420</v>
          </cell>
        </row>
        <row r="785">
          <cell r="O785">
            <v>68423</v>
          </cell>
        </row>
        <row r="786">
          <cell r="O786">
            <v>68469</v>
          </cell>
        </row>
        <row r="787">
          <cell r="O787">
            <v>68569</v>
          </cell>
        </row>
        <row r="788">
          <cell r="O788">
            <v>68652</v>
          </cell>
        </row>
        <row r="789">
          <cell r="O789">
            <v>68661</v>
          </cell>
        </row>
        <row r="790">
          <cell r="O790">
            <v>68662</v>
          </cell>
        </row>
        <row r="791">
          <cell r="O791">
            <v>68668</v>
          </cell>
        </row>
        <row r="792">
          <cell r="O792">
            <v>68749</v>
          </cell>
        </row>
        <row r="793">
          <cell r="O793">
            <v>68767</v>
          </cell>
        </row>
        <row r="794">
          <cell r="O794">
            <v>68770</v>
          </cell>
        </row>
        <row r="795">
          <cell r="O795">
            <v>68785</v>
          </cell>
        </row>
        <row r="796">
          <cell r="O796">
            <v>68835</v>
          </cell>
        </row>
        <row r="797">
          <cell r="O797">
            <v>68889</v>
          </cell>
        </row>
        <row r="798">
          <cell r="O798">
            <v>68935</v>
          </cell>
        </row>
        <row r="799">
          <cell r="O799">
            <v>69018</v>
          </cell>
        </row>
        <row r="800">
          <cell r="O800">
            <v>69029</v>
          </cell>
        </row>
        <row r="801">
          <cell r="O801">
            <v>69113</v>
          </cell>
        </row>
        <row r="802">
          <cell r="O802">
            <v>69124</v>
          </cell>
        </row>
        <row r="803">
          <cell r="O803">
            <v>69127</v>
          </cell>
        </row>
        <row r="804">
          <cell r="O804">
            <v>69150</v>
          </cell>
        </row>
        <row r="805">
          <cell r="O805">
            <v>69155</v>
          </cell>
        </row>
        <row r="806">
          <cell r="O806">
            <v>69200</v>
          </cell>
        </row>
        <row r="807">
          <cell r="O807">
            <v>69254</v>
          </cell>
        </row>
        <row r="808">
          <cell r="O808">
            <v>69383</v>
          </cell>
        </row>
        <row r="809">
          <cell r="O809">
            <v>69393</v>
          </cell>
        </row>
        <row r="810">
          <cell r="O810">
            <v>69400</v>
          </cell>
        </row>
        <row r="811">
          <cell r="O811">
            <v>69478</v>
          </cell>
        </row>
        <row r="812">
          <cell r="O812">
            <v>69502</v>
          </cell>
        </row>
        <row r="813">
          <cell r="O813">
            <v>69505</v>
          </cell>
        </row>
        <row r="814">
          <cell r="O814">
            <v>69515</v>
          </cell>
        </row>
        <row r="815">
          <cell r="O815">
            <v>69519</v>
          </cell>
        </row>
        <row r="816">
          <cell r="O816">
            <v>69565</v>
          </cell>
        </row>
        <row r="817">
          <cell r="O817">
            <v>69619</v>
          </cell>
        </row>
        <row r="818">
          <cell r="O818">
            <v>69666</v>
          </cell>
        </row>
        <row r="819">
          <cell r="O819">
            <v>69757</v>
          </cell>
        </row>
        <row r="820">
          <cell r="O820">
            <v>69758</v>
          </cell>
        </row>
        <row r="821">
          <cell r="O821">
            <v>69764</v>
          </cell>
        </row>
        <row r="822">
          <cell r="O822">
            <v>69843</v>
          </cell>
        </row>
        <row r="823">
          <cell r="O823">
            <v>69859</v>
          </cell>
        </row>
        <row r="824">
          <cell r="O824">
            <v>69862</v>
          </cell>
        </row>
        <row r="825">
          <cell r="O825">
            <v>69880</v>
          </cell>
        </row>
        <row r="826">
          <cell r="O826">
            <v>69884</v>
          </cell>
        </row>
        <row r="827">
          <cell r="O827">
            <v>69984</v>
          </cell>
        </row>
        <row r="828">
          <cell r="O828">
            <v>70030</v>
          </cell>
        </row>
        <row r="829">
          <cell r="O829">
            <v>70114</v>
          </cell>
        </row>
        <row r="830">
          <cell r="O830">
            <v>70122</v>
          </cell>
        </row>
        <row r="831">
          <cell r="O831">
            <v>70123</v>
          </cell>
        </row>
        <row r="832">
          <cell r="O832">
            <v>70129</v>
          </cell>
        </row>
        <row r="833">
          <cell r="O833">
            <v>70209</v>
          </cell>
        </row>
        <row r="834">
          <cell r="O834">
            <v>70216</v>
          </cell>
        </row>
        <row r="835">
          <cell r="O835">
            <v>70219</v>
          </cell>
        </row>
        <row r="836">
          <cell r="O836">
            <v>70247</v>
          </cell>
        </row>
        <row r="837">
          <cell r="O837">
            <v>70250</v>
          </cell>
        </row>
        <row r="838">
          <cell r="O838">
            <v>70296</v>
          </cell>
        </row>
        <row r="839">
          <cell r="O839">
            <v>70396</v>
          </cell>
        </row>
        <row r="840">
          <cell r="O840">
            <v>70479</v>
          </cell>
        </row>
        <row r="841">
          <cell r="O841">
            <v>70488</v>
          </cell>
        </row>
        <row r="842">
          <cell r="O842">
            <v>70489</v>
          </cell>
        </row>
        <row r="843">
          <cell r="O843">
            <v>70495</v>
          </cell>
        </row>
        <row r="844">
          <cell r="O844">
            <v>70594</v>
          </cell>
        </row>
        <row r="845">
          <cell r="O845">
            <v>70597</v>
          </cell>
        </row>
        <row r="846">
          <cell r="O846">
            <v>70611</v>
          </cell>
        </row>
        <row r="847">
          <cell r="O847">
            <v>70615</v>
          </cell>
        </row>
        <row r="848">
          <cell r="O848">
            <v>70661</v>
          </cell>
        </row>
        <row r="849">
          <cell r="O849">
            <v>70716</v>
          </cell>
        </row>
        <row r="850">
          <cell r="O850">
            <v>70761</v>
          </cell>
        </row>
        <row r="851">
          <cell r="O851">
            <v>70844</v>
          </cell>
        </row>
        <row r="852">
          <cell r="O852">
            <v>70853</v>
          </cell>
        </row>
        <row r="853">
          <cell r="O853">
            <v>70860</v>
          </cell>
        </row>
        <row r="854">
          <cell r="O854">
            <v>70940</v>
          </cell>
        </row>
        <row r="855">
          <cell r="O855">
            <v>70951</v>
          </cell>
        </row>
        <row r="856">
          <cell r="O856">
            <v>70954</v>
          </cell>
        </row>
        <row r="857">
          <cell r="O857">
            <v>70976</v>
          </cell>
        </row>
        <row r="858">
          <cell r="O858">
            <v>71026</v>
          </cell>
        </row>
        <row r="859">
          <cell r="O859">
            <v>71080</v>
          </cell>
        </row>
        <row r="860">
          <cell r="O860">
            <v>71126</v>
          </cell>
        </row>
        <row r="861">
          <cell r="O861">
            <v>71209</v>
          </cell>
        </row>
        <row r="862">
          <cell r="O862">
            <v>71220</v>
          </cell>
        </row>
        <row r="863">
          <cell r="O863">
            <v>71304</v>
          </cell>
        </row>
        <row r="864">
          <cell r="O864">
            <v>71336</v>
          </cell>
        </row>
        <row r="865">
          <cell r="O865">
            <v>71339</v>
          </cell>
        </row>
        <row r="866">
          <cell r="O866">
            <v>71341</v>
          </cell>
        </row>
        <row r="867">
          <cell r="O867">
            <v>71346</v>
          </cell>
        </row>
        <row r="868">
          <cell r="O868">
            <v>71391</v>
          </cell>
        </row>
        <row r="869">
          <cell r="O869">
            <v>71445</v>
          </cell>
        </row>
        <row r="870">
          <cell r="O870">
            <v>71574</v>
          </cell>
        </row>
        <row r="871">
          <cell r="O871">
            <v>71584</v>
          </cell>
        </row>
        <row r="872">
          <cell r="O872">
            <v>71591</v>
          </cell>
        </row>
        <row r="873">
          <cell r="O873">
            <v>71670</v>
          </cell>
        </row>
        <row r="874">
          <cell r="O874">
            <v>71693</v>
          </cell>
        </row>
        <row r="875">
          <cell r="O875">
            <v>71696</v>
          </cell>
        </row>
        <row r="876">
          <cell r="O876">
            <v>71707</v>
          </cell>
        </row>
        <row r="877">
          <cell r="O877">
            <v>71711</v>
          </cell>
        </row>
        <row r="878">
          <cell r="O878">
            <v>71811</v>
          </cell>
        </row>
        <row r="879">
          <cell r="O879">
            <v>71857</v>
          </cell>
        </row>
        <row r="880">
          <cell r="O880">
            <v>71941</v>
          </cell>
        </row>
        <row r="881">
          <cell r="O881">
            <v>71949</v>
          </cell>
        </row>
        <row r="882">
          <cell r="O882">
            <v>71950</v>
          </cell>
        </row>
        <row r="883">
          <cell r="O883">
            <v>71956</v>
          </cell>
        </row>
        <row r="884">
          <cell r="O884">
            <v>72035</v>
          </cell>
        </row>
        <row r="885">
          <cell r="O885">
            <v>72043</v>
          </cell>
        </row>
        <row r="886">
          <cell r="O886">
            <v>72046</v>
          </cell>
        </row>
        <row r="887">
          <cell r="O887">
            <v>72076</v>
          </cell>
        </row>
        <row r="888">
          <cell r="O888">
            <v>72123</v>
          </cell>
        </row>
        <row r="889">
          <cell r="O889">
            <v>72176</v>
          </cell>
        </row>
        <row r="890">
          <cell r="O890">
            <v>72222</v>
          </cell>
        </row>
        <row r="891">
          <cell r="O891">
            <v>72305</v>
          </cell>
        </row>
        <row r="892">
          <cell r="O892">
            <v>72314</v>
          </cell>
        </row>
        <row r="893">
          <cell r="O893">
            <v>72315</v>
          </cell>
        </row>
        <row r="894">
          <cell r="O894">
            <v>72321</v>
          </cell>
        </row>
        <row r="895">
          <cell r="O895">
            <v>72400</v>
          </cell>
        </row>
        <row r="896">
          <cell r="O896">
            <v>72428</v>
          </cell>
        </row>
        <row r="897">
          <cell r="O897">
            <v>72431</v>
          </cell>
        </row>
        <row r="898">
          <cell r="O898">
            <v>72438</v>
          </cell>
        </row>
        <row r="899">
          <cell r="O899">
            <v>72441</v>
          </cell>
        </row>
        <row r="900">
          <cell r="O900">
            <v>72487</v>
          </cell>
        </row>
        <row r="901">
          <cell r="O901">
            <v>72587</v>
          </cell>
        </row>
        <row r="902">
          <cell r="O902">
            <v>72670</v>
          </cell>
        </row>
        <row r="903">
          <cell r="O903">
            <v>72679</v>
          </cell>
        </row>
        <row r="904">
          <cell r="O904">
            <v>72680</v>
          </cell>
        </row>
        <row r="905">
          <cell r="O905">
            <v>72686</v>
          </cell>
        </row>
        <row r="906">
          <cell r="O906">
            <v>72785</v>
          </cell>
        </row>
        <row r="907">
          <cell r="O907">
            <v>72788</v>
          </cell>
        </row>
        <row r="908">
          <cell r="O908">
            <v>72802</v>
          </cell>
        </row>
        <row r="909">
          <cell r="O909">
            <v>72806</v>
          </cell>
        </row>
        <row r="910">
          <cell r="O910">
            <v>72852</v>
          </cell>
        </row>
        <row r="911">
          <cell r="O911">
            <v>72907</v>
          </cell>
        </row>
        <row r="912">
          <cell r="O912">
            <v>72952</v>
          </cell>
        </row>
        <row r="913">
          <cell r="O913">
            <v>73035</v>
          </cell>
        </row>
        <row r="914">
          <cell r="O914">
            <v>73044</v>
          </cell>
        </row>
        <row r="915">
          <cell r="O915">
            <v>73051</v>
          </cell>
        </row>
        <row r="916">
          <cell r="O916">
            <v>73131</v>
          </cell>
        </row>
        <row r="917">
          <cell r="O917">
            <v>73135</v>
          </cell>
        </row>
        <row r="918">
          <cell r="O918">
            <v>73138</v>
          </cell>
        </row>
        <row r="919">
          <cell r="O919">
            <v>73167</v>
          </cell>
        </row>
        <row r="920">
          <cell r="O920">
            <v>73217</v>
          </cell>
        </row>
        <row r="921">
          <cell r="O921">
            <v>73271</v>
          </cell>
        </row>
        <row r="922">
          <cell r="O922">
            <v>73317</v>
          </cell>
        </row>
        <row r="923">
          <cell r="O923">
            <v>73400</v>
          </cell>
        </row>
        <row r="924">
          <cell r="O924">
            <v>73411</v>
          </cell>
        </row>
        <row r="925">
          <cell r="O925">
            <v>73495</v>
          </cell>
        </row>
        <row r="926">
          <cell r="O926">
            <v>73520</v>
          </cell>
        </row>
        <row r="927">
          <cell r="O927">
            <v>73523</v>
          </cell>
        </row>
        <row r="928">
          <cell r="O928">
            <v>73532</v>
          </cell>
        </row>
        <row r="929">
          <cell r="O929">
            <v>73537</v>
          </cell>
        </row>
        <row r="930">
          <cell r="O930">
            <v>73582</v>
          </cell>
        </row>
        <row r="931">
          <cell r="O931">
            <v>73636</v>
          </cell>
        </row>
        <row r="932">
          <cell r="O932">
            <v>73765</v>
          </cell>
        </row>
        <row r="933">
          <cell r="O933">
            <v>73775</v>
          </cell>
        </row>
        <row r="934">
          <cell r="O934">
            <v>73782</v>
          </cell>
        </row>
        <row r="935">
          <cell r="O935">
            <v>73860</v>
          </cell>
        </row>
        <row r="936">
          <cell r="O936">
            <v>73877</v>
          </cell>
        </row>
        <row r="937">
          <cell r="O937">
            <v>73880</v>
          </cell>
        </row>
        <row r="938">
          <cell r="O938">
            <v>73897</v>
          </cell>
        </row>
        <row r="939">
          <cell r="O939">
            <v>73901</v>
          </cell>
        </row>
        <row r="940">
          <cell r="O940">
            <v>73947</v>
          </cell>
        </row>
        <row r="941">
          <cell r="O941">
            <v>74001</v>
          </cell>
        </row>
        <row r="942">
          <cell r="O942">
            <v>74048</v>
          </cell>
        </row>
        <row r="943">
          <cell r="O943">
            <v>74139</v>
          </cell>
        </row>
        <row r="944">
          <cell r="O944">
            <v>74140</v>
          </cell>
        </row>
        <row r="945">
          <cell r="O945">
            <v>74146</v>
          </cell>
        </row>
        <row r="946">
          <cell r="O946">
            <v>74225</v>
          </cell>
        </row>
        <row r="947">
          <cell r="O947">
            <v>74227</v>
          </cell>
        </row>
        <row r="948">
          <cell r="O948">
            <v>74230</v>
          </cell>
        </row>
        <row r="949">
          <cell r="O949">
            <v>74262</v>
          </cell>
        </row>
        <row r="950">
          <cell r="O950">
            <v>74266</v>
          </cell>
        </row>
        <row r="951">
          <cell r="O951">
            <v>74366</v>
          </cell>
        </row>
        <row r="952">
          <cell r="O952">
            <v>74412</v>
          </cell>
        </row>
        <row r="953">
          <cell r="O953">
            <v>74496</v>
          </cell>
        </row>
        <row r="954">
          <cell r="O954">
            <v>74504</v>
          </cell>
        </row>
        <row r="955">
          <cell r="O955">
            <v>74505</v>
          </cell>
        </row>
        <row r="956">
          <cell r="O956">
            <v>74511</v>
          </cell>
        </row>
        <row r="957">
          <cell r="O957">
            <v>74591</v>
          </cell>
        </row>
        <row r="958">
          <cell r="O958">
            <v>74612</v>
          </cell>
        </row>
        <row r="959">
          <cell r="O959">
            <v>74615</v>
          </cell>
        </row>
        <row r="960">
          <cell r="O960">
            <v>74629</v>
          </cell>
        </row>
        <row r="961">
          <cell r="O961">
            <v>74632</v>
          </cell>
        </row>
        <row r="962">
          <cell r="O962">
            <v>74678</v>
          </cell>
        </row>
        <row r="963">
          <cell r="O963">
            <v>74778</v>
          </cell>
        </row>
        <row r="964">
          <cell r="O964">
            <v>74861</v>
          </cell>
        </row>
        <row r="965">
          <cell r="O965">
            <v>74870</v>
          </cell>
        </row>
        <row r="966">
          <cell r="O966">
            <v>74871</v>
          </cell>
        </row>
        <row r="967">
          <cell r="O967">
            <v>74877</v>
          </cell>
        </row>
        <row r="968">
          <cell r="O968">
            <v>74969</v>
          </cell>
        </row>
        <row r="969">
          <cell r="O969">
            <v>74972</v>
          </cell>
        </row>
        <row r="970">
          <cell r="O970">
            <v>74993</v>
          </cell>
        </row>
        <row r="971">
          <cell r="O971">
            <v>74997</v>
          </cell>
        </row>
        <row r="972">
          <cell r="O972">
            <v>75043</v>
          </cell>
        </row>
        <row r="973">
          <cell r="O973">
            <v>75098</v>
          </cell>
        </row>
        <row r="974">
          <cell r="O974">
            <v>75143</v>
          </cell>
        </row>
        <row r="975">
          <cell r="O975">
            <v>75226</v>
          </cell>
        </row>
        <row r="976">
          <cell r="O976">
            <v>75235</v>
          </cell>
        </row>
        <row r="977">
          <cell r="O977">
            <v>75242</v>
          </cell>
        </row>
        <row r="978">
          <cell r="O978">
            <v>75322</v>
          </cell>
        </row>
        <row r="979">
          <cell r="O979">
            <v>75347</v>
          </cell>
        </row>
        <row r="980">
          <cell r="O980">
            <v>75350</v>
          </cell>
        </row>
        <row r="981">
          <cell r="O981">
            <v>75358</v>
          </cell>
        </row>
        <row r="982">
          <cell r="O982">
            <v>75408</v>
          </cell>
        </row>
        <row r="983">
          <cell r="O983">
            <v>75462</v>
          </cell>
        </row>
        <row r="984">
          <cell r="O984">
            <v>75508</v>
          </cell>
        </row>
        <row r="985">
          <cell r="O985">
            <v>75591</v>
          </cell>
        </row>
        <row r="986">
          <cell r="O986">
            <v>75602</v>
          </cell>
        </row>
        <row r="987">
          <cell r="O987">
            <v>75686</v>
          </cell>
        </row>
        <row r="988">
          <cell r="O988">
            <v>75704</v>
          </cell>
        </row>
        <row r="989">
          <cell r="O989">
            <v>75707</v>
          </cell>
        </row>
        <row r="990">
          <cell r="O990">
            <v>75723</v>
          </cell>
        </row>
        <row r="991">
          <cell r="O991">
            <v>75728</v>
          </cell>
        </row>
        <row r="992">
          <cell r="O992">
            <v>75773</v>
          </cell>
        </row>
        <row r="993">
          <cell r="O993">
            <v>75827</v>
          </cell>
        </row>
        <row r="994">
          <cell r="O994">
            <v>75956</v>
          </cell>
        </row>
        <row r="995">
          <cell r="O995">
            <v>75966</v>
          </cell>
        </row>
        <row r="996">
          <cell r="O996">
            <v>75973</v>
          </cell>
        </row>
        <row r="997">
          <cell r="O997">
            <v>76052</v>
          </cell>
        </row>
        <row r="998">
          <cell r="O998">
            <v>76061</v>
          </cell>
        </row>
        <row r="999">
          <cell r="O999">
            <v>76064</v>
          </cell>
        </row>
        <row r="1000">
          <cell r="O1000">
            <v>76089</v>
          </cell>
        </row>
        <row r="1001">
          <cell r="O1001">
            <v>76093</v>
          </cell>
        </row>
        <row r="1002">
          <cell r="O1002">
            <v>76193</v>
          </cell>
        </row>
        <row r="1003">
          <cell r="O1003">
            <v>76239</v>
          </cell>
        </row>
        <row r="1004">
          <cell r="O1004">
            <v>76323</v>
          </cell>
        </row>
        <row r="1005">
          <cell r="O1005">
            <v>76331</v>
          </cell>
        </row>
        <row r="1006">
          <cell r="O1006">
            <v>76332</v>
          </cell>
        </row>
        <row r="1007">
          <cell r="O1007">
            <v>76338</v>
          </cell>
        </row>
        <row r="1008">
          <cell r="O1008">
            <v>76417</v>
          </cell>
        </row>
        <row r="1009">
          <cell r="O1009">
            <v>76446</v>
          </cell>
        </row>
        <row r="1010">
          <cell r="O1010">
            <v>76449</v>
          </cell>
        </row>
        <row r="1011">
          <cell r="O1011">
            <v>76458</v>
          </cell>
        </row>
        <row r="1012">
          <cell r="O1012">
            <v>76505</v>
          </cell>
        </row>
        <row r="1013">
          <cell r="O1013">
            <v>76558</v>
          </cell>
        </row>
        <row r="1014">
          <cell r="O1014">
            <v>76604</v>
          </cell>
        </row>
        <row r="1015">
          <cell r="O1015">
            <v>76687</v>
          </cell>
        </row>
        <row r="1016">
          <cell r="O1016">
            <v>76696</v>
          </cell>
        </row>
        <row r="1017">
          <cell r="O1017">
            <v>76697</v>
          </cell>
        </row>
        <row r="1018">
          <cell r="O1018">
            <v>76703</v>
          </cell>
        </row>
        <row r="1019">
          <cell r="O1019">
            <v>76782</v>
          </cell>
        </row>
        <row r="1020">
          <cell r="O1020">
            <v>76796</v>
          </cell>
        </row>
        <row r="1021">
          <cell r="O1021">
            <v>76799</v>
          </cell>
        </row>
        <row r="1022">
          <cell r="O1022">
            <v>76820</v>
          </cell>
        </row>
        <row r="1023">
          <cell r="O1023">
            <v>76823</v>
          </cell>
        </row>
        <row r="1024">
          <cell r="O1024">
            <v>76869</v>
          </cell>
        </row>
        <row r="1025">
          <cell r="O1025">
            <v>76969</v>
          </cell>
        </row>
        <row r="1026">
          <cell r="O1026">
            <v>77052</v>
          </cell>
        </row>
        <row r="1027">
          <cell r="O1027">
            <v>77061</v>
          </cell>
        </row>
        <row r="1028">
          <cell r="O1028">
            <v>77062</v>
          </cell>
        </row>
        <row r="1029">
          <cell r="O1029">
            <v>77068</v>
          </cell>
        </row>
        <row r="1030">
          <cell r="O1030">
            <v>77153</v>
          </cell>
        </row>
        <row r="1031">
          <cell r="O1031">
            <v>77156</v>
          </cell>
        </row>
        <row r="1032">
          <cell r="O1032">
            <v>77184</v>
          </cell>
        </row>
        <row r="1033">
          <cell r="O1033">
            <v>77188</v>
          </cell>
        </row>
        <row r="1034">
          <cell r="O1034">
            <v>77234</v>
          </cell>
        </row>
        <row r="1035">
          <cell r="O1035">
            <v>77289</v>
          </cell>
        </row>
        <row r="1036">
          <cell r="O1036">
            <v>77334</v>
          </cell>
        </row>
        <row r="1037">
          <cell r="O1037">
            <v>77417</v>
          </cell>
        </row>
        <row r="1038">
          <cell r="O1038">
            <v>77426</v>
          </cell>
        </row>
        <row r="1039">
          <cell r="O1039">
            <v>77433</v>
          </cell>
        </row>
        <row r="1040">
          <cell r="O1040">
            <v>77513</v>
          </cell>
        </row>
        <row r="1041">
          <cell r="O1041">
            <v>77538</v>
          </cell>
        </row>
        <row r="1042">
          <cell r="O1042">
            <v>77541</v>
          </cell>
        </row>
        <row r="1043">
          <cell r="O1043">
            <v>77550</v>
          </cell>
        </row>
        <row r="1044">
          <cell r="O1044">
            <v>77555</v>
          </cell>
        </row>
        <row r="1045">
          <cell r="O1045">
            <v>77600</v>
          </cell>
        </row>
        <row r="1046">
          <cell r="O1046">
            <v>77654</v>
          </cell>
        </row>
        <row r="1047">
          <cell r="O1047">
            <v>77783</v>
          </cell>
        </row>
        <row r="1048">
          <cell r="O1048">
            <v>77793</v>
          </cell>
        </row>
        <row r="1049">
          <cell r="O1049">
            <v>77800</v>
          </cell>
        </row>
        <row r="1050">
          <cell r="O1050">
            <v>77878</v>
          </cell>
        </row>
        <row r="1051">
          <cell r="O1051">
            <v>77888</v>
          </cell>
        </row>
        <row r="1052">
          <cell r="O1052">
            <v>77891</v>
          </cell>
        </row>
        <row r="1053">
          <cell r="O1053">
            <v>77915</v>
          </cell>
        </row>
        <row r="1054">
          <cell r="O1054">
            <v>77919</v>
          </cell>
        </row>
        <row r="1055">
          <cell r="O1055">
            <v>77965</v>
          </cell>
        </row>
        <row r="1056">
          <cell r="O1056">
            <v>78019</v>
          </cell>
        </row>
        <row r="1057">
          <cell r="O1057">
            <v>78066</v>
          </cell>
        </row>
        <row r="1058">
          <cell r="O1058">
            <v>78157</v>
          </cell>
        </row>
        <row r="1059">
          <cell r="O1059">
            <v>78158</v>
          </cell>
        </row>
        <row r="1060">
          <cell r="O1060">
            <v>78164</v>
          </cell>
        </row>
        <row r="1061">
          <cell r="O1061">
            <v>78243</v>
          </cell>
        </row>
        <row r="1062">
          <cell r="O1062">
            <v>78273</v>
          </cell>
        </row>
        <row r="1063">
          <cell r="O1063">
            <v>78276</v>
          </cell>
        </row>
        <row r="1064">
          <cell r="O1064">
            <v>78280</v>
          </cell>
        </row>
        <row r="1065">
          <cell r="O1065">
            <v>78284</v>
          </cell>
        </row>
        <row r="1066">
          <cell r="O1066">
            <v>78384</v>
          </cell>
        </row>
        <row r="1067">
          <cell r="O1067">
            <v>78430</v>
          </cell>
        </row>
        <row r="1068">
          <cell r="O1068">
            <v>78514</v>
          </cell>
        </row>
        <row r="1069">
          <cell r="O1069">
            <v>78522</v>
          </cell>
        </row>
        <row r="1070">
          <cell r="O1070">
            <v>78523</v>
          </cell>
        </row>
        <row r="1071">
          <cell r="O1071">
            <v>78529</v>
          </cell>
        </row>
        <row r="1072">
          <cell r="O1072">
            <v>78608</v>
          </cell>
        </row>
        <row r="1073">
          <cell r="O1073">
            <v>78630</v>
          </cell>
        </row>
        <row r="1074">
          <cell r="O1074">
            <v>78633</v>
          </cell>
        </row>
        <row r="1075">
          <cell r="O1075">
            <v>78649</v>
          </cell>
        </row>
        <row r="1076">
          <cell r="O1076">
            <v>78696</v>
          </cell>
        </row>
        <row r="1077">
          <cell r="O1077">
            <v>78749</v>
          </cell>
        </row>
        <row r="1078">
          <cell r="O1078">
            <v>78795</v>
          </cell>
        </row>
        <row r="1079">
          <cell r="O1079">
            <v>78878</v>
          </cell>
        </row>
        <row r="1080">
          <cell r="O1080">
            <v>78887</v>
          </cell>
        </row>
        <row r="1081">
          <cell r="O1081">
            <v>78888</v>
          </cell>
        </row>
        <row r="1082">
          <cell r="O1082">
            <v>78894</v>
          </cell>
        </row>
        <row r="1083">
          <cell r="O1083">
            <v>78980</v>
          </cell>
        </row>
        <row r="1084">
          <cell r="O1084">
            <v>78983</v>
          </cell>
        </row>
        <row r="1085">
          <cell r="O1085">
            <v>79011</v>
          </cell>
        </row>
        <row r="1086">
          <cell r="O1086">
            <v>79015</v>
          </cell>
        </row>
        <row r="1087">
          <cell r="O1087">
            <v>79061</v>
          </cell>
        </row>
        <row r="1088">
          <cell r="O1088">
            <v>79116</v>
          </cell>
        </row>
        <row r="1089">
          <cell r="O1089">
            <v>79161</v>
          </cell>
        </row>
        <row r="1090">
          <cell r="O1090">
            <v>79244</v>
          </cell>
        </row>
        <row r="1091">
          <cell r="O1091">
            <v>79253</v>
          </cell>
        </row>
        <row r="1092">
          <cell r="O1092">
            <v>79260</v>
          </cell>
        </row>
        <row r="1093">
          <cell r="O1093">
            <v>79340</v>
          </cell>
        </row>
        <row r="1094">
          <cell r="O1094">
            <v>79365</v>
          </cell>
        </row>
        <row r="1095">
          <cell r="O1095">
            <v>79368</v>
          </cell>
        </row>
        <row r="1096">
          <cell r="O1096">
            <v>79376</v>
          </cell>
        </row>
        <row r="1097">
          <cell r="O1097">
            <v>79426</v>
          </cell>
        </row>
        <row r="1098">
          <cell r="O1098">
            <v>79480</v>
          </cell>
        </row>
        <row r="1099">
          <cell r="O1099">
            <v>79526</v>
          </cell>
        </row>
        <row r="1100">
          <cell r="O1100">
            <v>79609</v>
          </cell>
        </row>
        <row r="1101">
          <cell r="O1101">
            <v>79620</v>
          </cell>
        </row>
        <row r="1102">
          <cell r="O1102">
            <v>79704</v>
          </cell>
        </row>
        <row r="1103">
          <cell r="O1103">
            <v>79722</v>
          </cell>
        </row>
        <row r="1104">
          <cell r="O1104">
            <v>79725</v>
          </cell>
        </row>
        <row r="1105">
          <cell r="O1105">
            <v>79741</v>
          </cell>
        </row>
        <row r="1106">
          <cell r="O1106">
            <v>79746</v>
          </cell>
        </row>
        <row r="1107">
          <cell r="O1107">
            <v>79791</v>
          </cell>
        </row>
        <row r="1108">
          <cell r="O1108">
            <v>79845</v>
          </cell>
        </row>
        <row r="1109">
          <cell r="O1109">
            <v>79974</v>
          </cell>
        </row>
        <row r="1110">
          <cell r="O1110">
            <v>79984</v>
          </cell>
        </row>
        <row r="1111">
          <cell r="O1111">
            <v>79991</v>
          </cell>
        </row>
        <row r="1112">
          <cell r="O1112">
            <v>80069</v>
          </cell>
        </row>
        <row r="1113">
          <cell r="O1113">
            <v>80072</v>
          </cell>
        </row>
        <row r="1114">
          <cell r="O1114">
            <v>80075</v>
          </cell>
        </row>
        <row r="1115">
          <cell r="O1115">
            <v>80106</v>
          </cell>
        </row>
        <row r="1116">
          <cell r="O1116">
            <v>80110</v>
          </cell>
        </row>
        <row r="1117">
          <cell r="O1117">
            <v>80156</v>
          </cell>
        </row>
        <row r="1118">
          <cell r="O1118">
            <v>80210</v>
          </cell>
        </row>
        <row r="1119">
          <cell r="O1119">
            <v>80257</v>
          </cell>
        </row>
        <row r="1120">
          <cell r="O1120">
            <v>80348</v>
          </cell>
        </row>
        <row r="1121">
          <cell r="O1121">
            <v>80349</v>
          </cell>
        </row>
        <row r="1122">
          <cell r="O1122">
            <v>80355</v>
          </cell>
        </row>
        <row r="1123">
          <cell r="O1123">
            <v>80435</v>
          </cell>
        </row>
        <row r="1124">
          <cell r="O1124">
            <v>80457</v>
          </cell>
        </row>
        <row r="1125">
          <cell r="O1125">
            <v>80460</v>
          </cell>
        </row>
        <row r="1126">
          <cell r="O1126">
            <v>80476</v>
          </cell>
        </row>
        <row r="1127">
          <cell r="O1127">
            <v>80523</v>
          </cell>
        </row>
        <row r="1128">
          <cell r="O1128">
            <v>80576</v>
          </cell>
        </row>
        <row r="1129">
          <cell r="O1129">
            <v>80622</v>
          </cell>
        </row>
        <row r="1130">
          <cell r="O1130">
            <v>80705</v>
          </cell>
        </row>
        <row r="1131">
          <cell r="O1131">
            <v>80714</v>
          </cell>
        </row>
        <row r="1132">
          <cell r="O1132">
            <v>80715</v>
          </cell>
        </row>
        <row r="1133">
          <cell r="O1133">
            <v>80721</v>
          </cell>
        </row>
        <row r="1134">
          <cell r="O1134">
            <v>80800</v>
          </cell>
        </row>
        <row r="1135">
          <cell r="O1135">
            <v>80814</v>
          </cell>
        </row>
        <row r="1136">
          <cell r="O1136">
            <v>80817</v>
          </cell>
        </row>
        <row r="1137">
          <cell r="O1137">
            <v>80838</v>
          </cell>
        </row>
        <row r="1138">
          <cell r="O1138">
            <v>80841</v>
          </cell>
        </row>
        <row r="1139">
          <cell r="O1139">
            <v>80887</v>
          </cell>
        </row>
        <row r="1140">
          <cell r="O1140">
            <v>80987</v>
          </cell>
        </row>
        <row r="1141">
          <cell r="O1141">
            <v>81070</v>
          </cell>
        </row>
        <row r="1142">
          <cell r="O1142">
            <v>81079</v>
          </cell>
        </row>
        <row r="1143">
          <cell r="O1143">
            <v>81080</v>
          </cell>
        </row>
        <row r="1144">
          <cell r="O1144">
            <v>81086</v>
          </cell>
        </row>
        <row r="1145">
          <cell r="O1145">
            <v>81171</v>
          </cell>
        </row>
        <row r="1146">
          <cell r="O1146">
            <v>81174</v>
          </cell>
        </row>
        <row r="1147">
          <cell r="O1147">
            <v>81202</v>
          </cell>
        </row>
        <row r="1148">
          <cell r="O1148">
            <v>81206</v>
          </cell>
        </row>
        <row r="1149">
          <cell r="O1149">
            <v>81252</v>
          </cell>
        </row>
        <row r="1150">
          <cell r="O1150">
            <v>81307</v>
          </cell>
        </row>
        <row r="1151">
          <cell r="O1151">
            <v>81352</v>
          </cell>
        </row>
        <row r="1152">
          <cell r="O1152">
            <v>81435</v>
          </cell>
        </row>
        <row r="1153">
          <cell r="O1153">
            <v>81444</v>
          </cell>
        </row>
        <row r="1154">
          <cell r="O1154">
            <v>81451</v>
          </cell>
        </row>
        <row r="1155">
          <cell r="O1155">
            <v>81531</v>
          </cell>
        </row>
        <row r="1156">
          <cell r="O1156">
            <v>81549</v>
          </cell>
        </row>
        <row r="1157">
          <cell r="O1157">
            <v>81552</v>
          </cell>
        </row>
        <row r="1158">
          <cell r="O1158">
            <v>81567</v>
          </cell>
        </row>
        <row r="1159">
          <cell r="O1159">
            <v>81617</v>
          </cell>
        </row>
        <row r="1160">
          <cell r="O1160">
            <v>81671</v>
          </cell>
        </row>
        <row r="1161">
          <cell r="O1161">
            <v>81717</v>
          </cell>
        </row>
        <row r="1162">
          <cell r="O1162">
            <v>81800</v>
          </cell>
        </row>
        <row r="1163">
          <cell r="O1163">
            <v>81811</v>
          </cell>
        </row>
        <row r="1164">
          <cell r="O1164">
            <v>81896</v>
          </cell>
        </row>
        <row r="1165">
          <cell r="O1165">
            <v>81906</v>
          </cell>
        </row>
        <row r="1166">
          <cell r="O1166">
            <v>81909</v>
          </cell>
        </row>
        <row r="1167">
          <cell r="O1167">
            <v>81933</v>
          </cell>
        </row>
        <row r="1168">
          <cell r="O1168">
            <v>81937</v>
          </cell>
        </row>
        <row r="1169">
          <cell r="O1169">
            <v>81983</v>
          </cell>
        </row>
        <row r="1170">
          <cell r="O1170">
            <v>82037</v>
          </cell>
        </row>
        <row r="1171">
          <cell r="O1171">
            <v>82084</v>
          </cell>
        </row>
        <row r="1172">
          <cell r="O1172">
            <v>82175</v>
          </cell>
        </row>
        <row r="1173">
          <cell r="O1173">
            <v>82176</v>
          </cell>
        </row>
        <row r="1174">
          <cell r="O1174">
            <v>82182</v>
          </cell>
        </row>
        <row r="1175">
          <cell r="O1175">
            <v>82261</v>
          </cell>
        </row>
        <row r="1176">
          <cell r="O1176">
            <v>82291</v>
          </cell>
        </row>
        <row r="1177">
          <cell r="O1177">
            <v>82294</v>
          </cell>
        </row>
        <row r="1178">
          <cell r="O1178">
            <v>82298</v>
          </cell>
        </row>
        <row r="1179">
          <cell r="O1179">
            <v>82302</v>
          </cell>
        </row>
        <row r="1180">
          <cell r="O1180">
            <v>82402</v>
          </cell>
        </row>
        <row r="1181">
          <cell r="O1181">
            <v>82448</v>
          </cell>
        </row>
        <row r="1182">
          <cell r="O1182">
            <v>82532</v>
          </cell>
        </row>
        <row r="1183">
          <cell r="O1183">
            <v>82540</v>
          </cell>
        </row>
        <row r="1184">
          <cell r="O1184">
            <v>82541</v>
          </cell>
        </row>
        <row r="1185">
          <cell r="O1185">
            <v>82547</v>
          </cell>
        </row>
        <row r="1186">
          <cell r="O1186">
            <v>82626</v>
          </cell>
        </row>
        <row r="1187">
          <cell r="O1187">
            <v>82648</v>
          </cell>
        </row>
        <row r="1188">
          <cell r="O1188">
            <v>82651</v>
          </cell>
        </row>
        <row r="1189">
          <cell r="O1189">
            <v>82667</v>
          </cell>
        </row>
        <row r="1190">
          <cell r="O1190">
            <v>82714</v>
          </cell>
        </row>
        <row r="1191">
          <cell r="O1191">
            <v>82767</v>
          </cell>
        </row>
        <row r="1192">
          <cell r="O1192">
            <v>82813</v>
          </cell>
        </row>
        <row r="1193">
          <cell r="O1193">
            <v>82896</v>
          </cell>
        </row>
        <row r="1194">
          <cell r="O1194">
            <v>82905</v>
          </cell>
        </row>
        <row r="1195">
          <cell r="O1195">
            <v>82906</v>
          </cell>
        </row>
        <row r="1196">
          <cell r="O1196">
            <v>82912</v>
          </cell>
        </row>
        <row r="1197">
          <cell r="O1197">
            <v>82991</v>
          </cell>
        </row>
        <row r="1198">
          <cell r="O1198">
            <v>82998</v>
          </cell>
        </row>
        <row r="1199">
          <cell r="O1199">
            <v>83001</v>
          </cell>
        </row>
        <row r="1200">
          <cell r="O1200">
            <v>83029</v>
          </cell>
        </row>
        <row r="1201">
          <cell r="O1201">
            <v>83032</v>
          </cell>
        </row>
        <row r="1202">
          <cell r="O1202">
            <v>83078</v>
          </cell>
        </row>
        <row r="1203">
          <cell r="O1203">
            <v>83178</v>
          </cell>
        </row>
        <row r="1204">
          <cell r="O1204">
            <v>83261</v>
          </cell>
        </row>
        <row r="1205">
          <cell r="O1205">
            <v>83270</v>
          </cell>
        </row>
        <row r="1206">
          <cell r="O1206">
            <v>83271</v>
          </cell>
        </row>
        <row r="1207">
          <cell r="O1207">
            <v>83277</v>
          </cell>
        </row>
        <row r="1208">
          <cell r="O1208">
            <v>83358</v>
          </cell>
        </row>
        <row r="1209">
          <cell r="O1209">
            <v>83383</v>
          </cell>
        </row>
        <row r="1210">
          <cell r="O1210">
            <v>83386</v>
          </cell>
        </row>
        <row r="1211">
          <cell r="O1211">
            <v>83394</v>
          </cell>
        </row>
        <row r="1212">
          <cell r="O1212">
            <v>83444</v>
          </cell>
        </row>
        <row r="1213">
          <cell r="O1213">
            <v>83498</v>
          </cell>
        </row>
        <row r="1214">
          <cell r="O1214">
            <v>83544</v>
          </cell>
        </row>
        <row r="1215">
          <cell r="O1215">
            <v>83627</v>
          </cell>
        </row>
        <row r="1216">
          <cell r="O1216">
            <v>83638</v>
          </cell>
        </row>
        <row r="1217">
          <cell r="O1217">
            <v>83722</v>
          </cell>
        </row>
        <row r="1218">
          <cell r="O1218">
            <v>83740</v>
          </cell>
        </row>
        <row r="1219">
          <cell r="O1219">
            <v>83743</v>
          </cell>
        </row>
        <row r="1220">
          <cell r="O1220">
            <v>83759</v>
          </cell>
        </row>
        <row r="1221">
          <cell r="O1221">
            <v>83764</v>
          </cell>
        </row>
      </sheetData>
      <sheetData sheetId="19">
        <row r="4">
          <cell r="C4" t="str">
            <v>Aluminium</v>
          </cell>
          <cell r="D4">
            <v>1</v>
          </cell>
        </row>
        <row r="5">
          <cell r="C5" t="str">
            <v>Aluminium Alloy</v>
          </cell>
          <cell r="D5">
            <v>1</v>
          </cell>
        </row>
        <row r="6">
          <cell r="C6" t="str">
            <v>Copper</v>
          </cell>
          <cell r="D6">
            <v>1</v>
          </cell>
        </row>
        <row r="7">
          <cell r="C7" t="str">
            <v>Lead</v>
          </cell>
          <cell r="D7">
            <v>1</v>
          </cell>
        </row>
        <row r="8">
          <cell r="C8" t="str">
            <v>Nickel</v>
          </cell>
          <cell r="D8">
            <v>1</v>
          </cell>
        </row>
        <row r="9">
          <cell r="C9" t="str">
            <v>Palladium</v>
          </cell>
          <cell r="D9">
            <v>1</v>
          </cell>
        </row>
        <row r="10">
          <cell r="C10" t="str">
            <v>Platinum</v>
          </cell>
          <cell r="D10">
            <v>1</v>
          </cell>
        </row>
        <row r="11">
          <cell r="C11" t="str">
            <v>Silver</v>
          </cell>
          <cell r="D11">
            <v>1</v>
          </cell>
        </row>
        <row r="12">
          <cell r="C12" t="str">
            <v>Tin</v>
          </cell>
          <cell r="D12">
            <v>1</v>
          </cell>
        </row>
        <row r="13">
          <cell r="C13" t="str">
            <v>Zinc</v>
          </cell>
          <cell r="D13">
            <v>1</v>
          </cell>
        </row>
        <row r="14">
          <cell r="C14" t="str">
            <v>IRON ORE 62% FE (TSI)</v>
          </cell>
          <cell r="D14">
            <v>1</v>
          </cell>
        </row>
      </sheetData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4"/>
  <sheetViews>
    <sheetView topLeftCell="A29" workbookViewId="0">
      <selection activeCell="A49" sqref="A49"/>
    </sheetView>
  </sheetViews>
  <sheetFormatPr defaultRowHeight="14.5" x14ac:dyDescent="0.35"/>
  <cols>
    <col min="1" max="1" width="14" bestFit="1" customWidth="1"/>
    <col min="2" max="2" width="16" bestFit="1" customWidth="1"/>
    <col min="3" max="3" width="9.7265625" bestFit="1" customWidth="1"/>
    <col min="4" max="4" width="10" bestFit="1" customWidth="1"/>
    <col min="5" max="5" width="24" bestFit="1" customWidth="1"/>
    <col min="7" max="7" width="6" bestFit="1" customWidth="1"/>
    <col min="8" max="9" width="8" bestFit="1" customWidth="1"/>
    <col min="12" max="12" width="10.1796875" bestFit="1" customWidth="1"/>
    <col min="14" max="15" width="9.1796875"/>
    <col min="17" max="17" width="10.81640625" bestFit="1" customWidth="1"/>
    <col min="18" max="18" width="10.81640625" customWidth="1"/>
    <col min="20" max="20" width="13.81640625" customWidth="1"/>
    <col min="21" max="21" width="9.26953125" bestFit="1" customWidth="1"/>
    <col min="22" max="22" width="12.7265625" bestFit="1" customWidth="1"/>
    <col min="23" max="23" width="12.453125" customWidth="1"/>
    <col min="24" max="24" width="12.54296875" customWidth="1"/>
  </cols>
  <sheetData>
    <row r="1" spans="1:25" ht="16" x14ac:dyDescent="0.35">
      <c r="A1" s="9" t="s">
        <v>11</v>
      </c>
      <c r="B1" s="62">
        <f ca="1">E1</f>
        <v>14.239100000000001</v>
      </c>
      <c r="C1" s="1">
        <f ca="1">_xll.QDates_SpotDate(ValDate,"2b","JHB","NYC")</f>
        <v>43560</v>
      </c>
      <c r="E1" s="74">
        <v>14.239100000000001</v>
      </c>
      <c r="G1" t="s">
        <v>49</v>
      </c>
      <c r="H1" s="10">
        <v>2.5977500000000001E-2</v>
      </c>
      <c r="I1" t="str">
        <f ca="1">_xll.QIns_CreateFRA(G1,ValDate,G1,B21,"USD",H1,1,E19,E19,,,E19)</f>
        <v>0x3¬1</v>
      </c>
      <c r="M1" t="s">
        <v>45</v>
      </c>
      <c r="X1" s="30"/>
    </row>
    <row r="2" spans="1:25" x14ac:dyDescent="0.35">
      <c r="A2" s="9" t="s">
        <v>12</v>
      </c>
      <c r="B2" s="62">
        <v>120</v>
      </c>
      <c r="C2" s="74">
        <f t="shared" ref="C2:C13" ca="1" si="0">$B$1+B2/10000</f>
        <v>14.251100000000001</v>
      </c>
      <c r="D2" s="1">
        <f ca="1">_xll.QDates_AddPeriod($C$1,A2,IF(RIGHT(A2,1)="w","F","MF"),"NYC+JHB")</f>
        <v>43567</v>
      </c>
      <c r="E2" t="str">
        <f ca="1">_xll.QIns_CreateFxForward("USDZAR_"&amp;A2,D2,"USD","ZAR",1,C2,"USD.LIBOR.3M","ZAR.DISC.[USD.LIBOR.3M]")</f>
        <v>USDZAR_1w¬1</v>
      </c>
      <c r="G2" t="str">
        <f ca="1">_xll.QDates_FuturesGetFrontMonth(ValDate,"ED")</f>
        <v>EDM9</v>
      </c>
      <c r="H2" s="62">
        <v>97.435000000000002</v>
      </c>
      <c r="I2" t="str">
        <f ca="1">_xll.QIns_CreateSTIRFromCode(G2,ValDate,G2,$B$21,H2,1,0,"USD.LIBOR.3M","USD.LIBOR.3M")</f>
        <v>EDM9¬1</v>
      </c>
      <c r="K2" t="s">
        <v>12</v>
      </c>
      <c r="L2" s="1">
        <f ca="1">_xll.QDates_AddPeriod(ValDate,K2,IF(RIGHT(K2,1)="w","F","MF"),"NYC+JHB")</f>
        <v>43565</v>
      </c>
      <c r="M2" s="10">
        <v>0.14730000000000001</v>
      </c>
      <c r="N2" s="10"/>
      <c r="O2" t="str">
        <f ca="1">_xll.QVol_CreateRiskyFlyVolSurface("USD/ZAR","USD/ZAR",ValDate,M18:N18,Q19:Q30,L19:L30,M19:N30,O19:P30,R19:R30,,"Market","GaussianKernel",,K19:K30)</f>
        <v>USD/ZAR¬1</v>
      </c>
    </row>
    <row r="3" spans="1:25" x14ac:dyDescent="0.35">
      <c r="A3" s="9" t="s">
        <v>13</v>
      </c>
      <c r="B3" s="62">
        <v>307</v>
      </c>
      <c r="C3" s="74">
        <f t="shared" ca="1" si="0"/>
        <v>14.2698</v>
      </c>
      <c r="D3" s="1">
        <f ca="1">_xll.QDates_AddPeriod($C$1,A3,IF(RIGHT(A3,1)="w","F","MF"),"NYC+JHB")</f>
        <v>43578</v>
      </c>
      <c r="E3" t="str">
        <f ca="1">_xll.QIns_CreateFxForward("USDZAR_"&amp;A3,D3,"USD","ZAR",1,C3,"USD.LIBOR.3M","ZAR.DISC.[USD.LIBOR.3M]")</f>
        <v>USDZAR_2w¬1</v>
      </c>
      <c r="G3" t="str">
        <f ca="1">_xll.QDates_FuturesNextCode(G2)</f>
        <v>EDU9</v>
      </c>
      <c r="H3" s="62">
        <v>97.495000000000005</v>
      </c>
      <c r="I3" t="str">
        <f ca="1">_xll.QIns_CreateSTIRFromCode(G3,ValDate,G3,$B$21,H3,1,0,"USD.LIBOR.3M","USD.LIBOR.3M")</f>
        <v>EDU9¬1</v>
      </c>
      <c r="K3" t="s">
        <v>13</v>
      </c>
      <c r="L3" s="1">
        <f ca="1">_xll.QDates_AddPeriod(ValDate,K3,IF(RIGHT(K3,1)="w","F","MF"),"NYC+JHB")</f>
        <v>43572</v>
      </c>
      <c r="M3" s="10">
        <v>0.14815</v>
      </c>
      <c r="N3" s="10"/>
      <c r="O3" t="str">
        <f ca="1">_xll.QVol_CreateInvertedFxSurface("ZAR/USD",O2)</f>
        <v>ZAR/USD¬1</v>
      </c>
    </row>
    <row r="4" spans="1:25" x14ac:dyDescent="0.35">
      <c r="A4" s="9" t="s">
        <v>14</v>
      </c>
      <c r="B4" s="62">
        <v>527</v>
      </c>
      <c r="C4" s="74">
        <f t="shared" ca="1" si="0"/>
        <v>14.2918</v>
      </c>
      <c r="D4" s="1">
        <f ca="1">_xll.QDates_AddPeriod($C$1,A4,IF(RIGHT(A4,1)="w","F","MF"),"NYC+JHB")</f>
        <v>43591</v>
      </c>
      <c r="E4" t="str">
        <f ca="1">_xll.QIns_CreateFxForward("USDZAR_"&amp;A4,D4,"USD","ZAR",1,C4,"USD.LIBOR.3M","ZAR.DISC.[USD.LIBOR.3M]")</f>
        <v>USDZAR_1m¬1</v>
      </c>
      <c r="G4" t="str">
        <f ca="1">_xll.QDates_FuturesNextCode(G3)</f>
        <v>EDZ9</v>
      </c>
      <c r="H4" s="62">
        <v>97.52</v>
      </c>
      <c r="I4" t="str">
        <f ca="1">_xll.QIns_CreateSTIRFromCode(G4,ValDate,G4,$B$21,H4,1,0,"USD.LIBOR.3M","USD.LIBOR.3M")</f>
        <v>EDZ9¬1</v>
      </c>
      <c r="K4" t="s">
        <v>43</v>
      </c>
      <c r="L4" s="1">
        <f ca="1">_xll.QDates_AddPeriod(ValDate,K4,IF(RIGHT(K4,1)="w","F","MF"),"NYC+JHB")</f>
        <v>43579</v>
      </c>
      <c r="M4" s="10">
        <v>0.1474</v>
      </c>
      <c r="N4" s="10"/>
      <c r="O4" s="10"/>
      <c r="T4" s="1"/>
      <c r="U4" s="10"/>
      <c r="V4" s="10"/>
      <c r="X4" s="1"/>
      <c r="Y4" s="10"/>
    </row>
    <row r="5" spans="1:25" x14ac:dyDescent="0.35">
      <c r="A5" s="9" t="s">
        <v>15</v>
      </c>
      <c r="B5" s="62">
        <v>1040</v>
      </c>
      <c r="C5" s="74">
        <f t="shared" ca="1" si="0"/>
        <v>14.3431</v>
      </c>
      <c r="D5" s="1">
        <f ca="1">_xll.QDates_AddPeriod($C$1,A5,IF(RIGHT(A5,1)="w","F","MF"),"NYC+JHB")</f>
        <v>43621</v>
      </c>
      <c r="E5" t="str">
        <f ca="1">_xll.QIns_CreateFxForward("USDZAR_"&amp;A5,D5,"USD","ZAR",1,C5,"USD.LIBOR.3M","ZAR.DISC.[USD.LIBOR.3M]")</f>
        <v>USDZAR_2m¬1</v>
      </c>
      <c r="G5" t="str">
        <f ca="1">_xll.QDates_FuturesNextCode(G4)</f>
        <v>EDH0</v>
      </c>
      <c r="H5" s="62">
        <v>97.615000000000009</v>
      </c>
      <c r="I5" t="str">
        <f ca="1">_xll.QIns_CreateSTIRFromCode(G5,ValDate,G5,$B$21,H5,1,0,"USD.LIBOR.3M","USD.LIBOR.3M")</f>
        <v>EDH0¬1</v>
      </c>
      <c r="K5" t="s">
        <v>14</v>
      </c>
      <c r="L5" s="1">
        <f ca="1">_xll.QDates_AddPeriod(ValDate,K5,IF(RIGHT(K5,1)="w","F","MF"),"NYC+JHB")</f>
        <v>43588</v>
      </c>
      <c r="M5" s="10">
        <v>0.14800000000000002</v>
      </c>
      <c r="N5" s="10"/>
      <c r="O5" s="10"/>
      <c r="T5" s="1"/>
      <c r="U5" s="10"/>
      <c r="V5" s="10"/>
      <c r="X5" s="1"/>
      <c r="Y5" s="10"/>
    </row>
    <row r="6" spans="1:25" x14ac:dyDescent="0.35">
      <c r="A6" s="9" t="s">
        <v>10</v>
      </c>
      <c r="B6" s="62">
        <v>1549</v>
      </c>
      <c r="C6" s="74">
        <f t="shared" ca="1" si="0"/>
        <v>14.394</v>
      </c>
      <c r="D6" s="1">
        <f ca="1">_xll.QDates_AddPeriod($C$1,A6,IF(RIGHT(A6,1)="w","F","MF"),"NYC+JHB")</f>
        <v>43651</v>
      </c>
      <c r="E6" t="str">
        <f ca="1">_xll.QIns_CreateFxForward("USDZAR_"&amp;A6,D6,"USD","ZAR",1,C6,"USD.LIBOR.3M","ZAR.DISC.[USD.LIBOR.3M]")</f>
        <v>USDZAR_3m¬1</v>
      </c>
      <c r="G6" t="str">
        <f ca="1">_xll.QDates_FuturesNextCode(G5)</f>
        <v>EDM0</v>
      </c>
      <c r="H6" s="62">
        <v>97.695000000000007</v>
      </c>
      <c r="I6" t="str">
        <f ca="1">_xll.QIns_CreateSTIRFromCode(G6,ValDate,G6,$B$21,H6,1,0,"USD.LIBOR.3M","USD.LIBOR.3M")</f>
        <v>EDM0¬1</v>
      </c>
      <c r="K6" t="s">
        <v>15</v>
      </c>
      <c r="L6" s="1">
        <f ca="1">_xll.QDates_AddPeriod(ValDate,K6,IF(RIGHT(K6,1)="w","F","MF"),"NYC+JHB")</f>
        <v>43619</v>
      </c>
      <c r="M6" s="10">
        <v>0.15939999999999999</v>
      </c>
      <c r="N6" s="10"/>
      <c r="O6" s="10"/>
      <c r="T6" s="1"/>
      <c r="U6" s="10"/>
      <c r="V6" s="10"/>
      <c r="X6" s="1"/>
      <c r="Y6" s="10"/>
    </row>
    <row r="7" spans="1:25" x14ac:dyDescent="0.35">
      <c r="A7" s="9" t="s">
        <v>16</v>
      </c>
      <c r="B7" s="62">
        <v>3180</v>
      </c>
      <c r="C7" s="74">
        <f t="shared" ca="1" si="0"/>
        <v>14.5571</v>
      </c>
      <c r="D7" s="1">
        <f ca="1">_xll.QDates_AddPeriod($C$1,A7,IF(RIGHT(A7,1)="w","F","MF"),"NYC+JHB")</f>
        <v>43745</v>
      </c>
      <c r="E7" t="str">
        <f ca="1">_xll.QIns_CreateFxForward("USDZAR_"&amp;A7,D7,"USD","ZAR",1,C7,"USD.LIBOR.3M","ZAR.DISC.[USD.LIBOR.3M]")</f>
        <v>USDZAR_6m¬1</v>
      </c>
      <c r="G7" t="str">
        <f ca="1">_xll.QDates_FuturesNextCode(G6)</f>
        <v>EDU0</v>
      </c>
      <c r="H7" s="62">
        <v>97.745000000000005</v>
      </c>
      <c r="I7" t="str">
        <f ca="1">_xll.QIns_CreateSTIRFromCode(G7,ValDate,G7,$B$21,H7,1,0,"USD.LIBOR.3M","USD.LIBOR.3M")</f>
        <v>EDU0¬1</v>
      </c>
      <c r="K7" t="s">
        <v>10</v>
      </c>
      <c r="L7" s="1">
        <f ca="1">_xll.QDates_AddPeriod(ValDate,K7,IF(RIGHT(K7,1)="w","F","MF"),"NYC+JHB")</f>
        <v>43649</v>
      </c>
      <c r="M7" s="10">
        <v>0.1598</v>
      </c>
      <c r="N7" s="10"/>
      <c r="O7" s="10"/>
      <c r="T7" s="1"/>
      <c r="U7" s="10"/>
      <c r="V7" s="10"/>
      <c r="X7" s="1"/>
      <c r="Y7" s="10"/>
    </row>
    <row r="8" spans="1:25" x14ac:dyDescent="0.35">
      <c r="A8" s="9" t="s">
        <v>17</v>
      </c>
      <c r="B8" s="62">
        <v>4794</v>
      </c>
      <c r="C8" s="74">
        <f t="shared" ca="1" si="0"/>
        <v>14.718500000000001</v>
      </c>
      <c r="D8" s="1">
        <f ca="1">_xll.QDates_AddPeriod($C$1,A8,IF(RIGHT(A8,1)="w","F","MF"),"NYC+JHB")</f>
        <v>43836</v>
      </c>
      <c r="E8" t="str">
        <f ca="1">_xll.QIns_CreateFxForward("USDZAR_"&amp;A8,D8,"USD","ZAR",1,C8,"USD.LIBOR.3M","ZAR.DISC.[USD.LIBOR.3M]")</f>
        <v>USDZAR_9m¬1</v>
      </c>
      <c r="G8" t="str">
        <f ca="1">_xll.QDates_FuturesNextCode(G7)</f>
        <v>EDZ0</v>
      </c>
      <c r="H8" s="62">
        <v>97.765000000000001</v>
      </c>
      <c r="I8" t="str">
        <f ca="1">_xll.QIns_CreateSTIRFromCode(G8,ValDate,G8,$B$21,H8,1,0,"USD.LIBOR.3M","USD.LIBOR.3M")</f>
        <v>EDZ0¬1</v>
      </c>
      <c r="K8" t="s">
        <v>16</v>
      </c>
      <c r="L8" s="1">
        <f ca="1">_xll.QDates_AddPeriod(ValDate,K8,IF(RIGHT(K8,1)="w","F","MF"),"NYC+JHB")</f>
        <v>43741</v>
      </c>
      <c r="M8" s="10">
        <v>0.1603</v>
      </c>
      <c r="N8" s="10"/>
      <c r="O8" s="10"/>
      <c r="T8" s="1"/>
      <c r="U8" s="10"/>
      <c r="V8" s="10"/>
      <c r="X8" s="1"/>
      <c r="Y8" s="10"/>
    </row>
    <row r="9" spans="1:25" x14ac:dyDescent="0.35">
      <c r="A9" s="9" t="s">
        <v>21</v>
      </c>
      <c r="B9" s="62">
        <v>6450</v>
      </c>
      <c r="C9" s="74">
        <f t="shared" ca="1" si="0"/>
        <v>14.8841</v>
      </c>
      <c r="D9" s="1">
        <f ca="1">_xll.QDates_AddPeriod($C$1,A9,IF(RIGHT(A9,1)="w","F","MF"),"NYC+JHB")</f>
        <v>43927</v>
      </c>
      <c r="E9" t="str">
        <f ca="1">_xll.QIns_CreateFxForward("USDZAR_"&amp;A9,D9,"USD","ZAR",1,C9,"USD.LIBOR.3M","ZAR.DISC.[USD.LIBOR.3M]")</f>
        <v>USDZAR_12m¬1</v>
      </c>
      <c r="G9" t="str">
        <f ca="1">_xll.QDates_FuturesNextCode(G8)</f>
        <v>EDH1</v>
      </c>
      <c r="H9" s="62">
        <v>97.79</v>
      </c>
      <c r="I9" t="str">
        <f ca="1">_xll.QIns_CreateSTIRFromCode(G9,ValDate,G9,$B$21,H9,1,0,"USD.LIBOR.3M","USD.LIBOR.3M")</f>
        <v>EDH1¬1</v>
      </c>
      <c r="K9" t="s">
        <v>17</v>
      </c>
      <c r="L9" s="1">
        <f ca="1">_xll.QDates_AddPeriod(ValDate,K9,IF(RIGHT(K9,1)="w","F","MF"),"NYC+JHB")</f>
        <v>43833</v>
      </c>
      <c r="M9" s="10">
        <v>0.16122499999999998</v>
      </c>
      <c r="N9" s="10"/>
      <c r="O9" s="10"/>
      <c r="T9" s="1"/>
      <c r="U9" s="10"/>
      <c r="V9" s="10"/>
      <c r="X9" s="1"/>
      <c r="Y9" s="10"/>
    </row>
    <row r="10" spans="1:25" x14ac:dyDescent="0.35">
      <c r="A10" s="9" t="s">
        <v>18</v>
      </c>
      <c r="B10" s="62">
        <v>9903</v>
      </c>
      <c r="C10" s="74">
        <f t="shared" ca="1" si="0"/>
        <v>15.2294</v>
      </c>
      <c r="D10" s="1">
        <f ca="1">_xll.QDates_AddPeriod($C$1,A10,IF(RIGHT(A10,1)="w","F","MF"),"NYC+JHB")</f>
        <v>44109</v>
      </c>
      <c r="E10" t="str">
        <f ca="1">_xll.QIns_CreateFxForward("USDZAR_"&amp;A10,D10,"USD","ZAR",1,C10,"USD.LIBOR.3M","ZAR.DISC.[USD.LIBOR.3M]")</f>
        <v>USDZAR_18m¬1</v>
      </c>
      <c r="G10" t="str">
        <f ca="1">_xll.QDates_FuturesNextCode(G9)</f>
        <v>EDM1</v>
      </c>
      <c r="H10" s="62">
        <v>97.79</v>
      </c>
      <c r="I10" t="str">
        <f ca="1">_xll.QIns_CreateSTIRFromCode(G10,ValDate,G10,$B$21,H10,1,0,"USD.LIBOR.3M","USD.LIBOR.3M")</f>
        <v>EDM1¬1</v>
      </c>
      <c r="K10" t="s">
        <v>44</v>
      </c>
      <c r="L10" s="1">
        <f ca="1">_xll.QDates_AddPeriod(ValDate,K10,IF(RIGHT(K10,1)="w","F","MF"),"NYC+JHB")</f>
        <v>43924</v>
      </c>
      <c r="M10" s="10">
        <v>0.16305</v>
      </c>
      <c r="N10" s="10"/>
      <c r="O10" s="10"/>
      <c r="T10" s="1"/>
      <c r="U10" s="10"/>
      <c r="V10" s="10"/>
      <c r="X10" s="1"/>
      <c r="Y10" s="10"/>
    </row>
    <row r="11" spans="1:25" x14ac:dyDescent="0.35">
      <c r="A11" s="9" t="s">
        <v>19</v>
      </c>
      <c r="B11" s="62">
        <v>13674</v>
      </c>
      <c r="C11" s="74">
        <f t="shared" ca="1" si="0"/>
        <v>15.6065</v>
      </c>
      <c r="D11" s="1">
        <f ca="1">_xll.QDates_AddPeriod($C$1,A11,IF(RIGHT(A11,1)="w","F","MF"),"NYC+JHB")</f>
        <v>44292</v>
      </c>
      <c r="E11" t="str">
        <f ca="1">_xll.QIns_CreateFxForward("USDZAR_"&amp;A11,D11,"USD","ZAR",1,C11,"USD.LIBOR.3M","ZAR.DISC.[USD.LIBOR.3M]")</f>
        <v>USDZAR_2y¬1</v>
      </c>
      <c r="G11" t="str">
        <f ca="1">_xll.QDates_FuturesNextCode(G10)</f>
        <v>EDU1</v>
      </c>
      <c r="H11" s="62">
        <v>97.79</v>
      </c>
      <c r="I11" t="str">
        <f ca="1">_xll.QIns_CreateSTIRFromCode(G11,ValDate,G11,$B$21,H11,1,0,"USD.LIBOR.3M","USD.LIBOR.3M")</f>
        <v>EDU1¬1</v>
      </c>
      <c r="K11" t="s">
        <v>18</v>
      </c>
      <c r="L11" s="1">
        <f ca="1">_xll.QDates_AddPeriod(ValDate,K11,IF(RIGHT(K11,1)="w","F","MF"),"NYC+JHB")</f>
        <v>44109</v>
      </c>
      <c r="M11" s="10">
        <v>0.167375</v>
      </c>
      <c r="N11" s="10"/>
      <c r="O11" s="10"/>
      <c r="T11" s="1"/>
      <c r="U11" s="10"/>
      <c r="V11" s="10"/>
      <c r="X11" s="1"/>
      <c r="Y11" s="10"/>
    </row>
    <row r="12" spans="1:25" x14ac:dyDescent="0.35">
      <c r="A12" s="9" t="s">
        <v>20</v>
      </c>
      <c r="B12" s="62">
        <v>21864</v>
      </c>
      <c r="C12" s="74">
        <f t="shared" ca="1" si="0"/>
        <v>16.4255</v>
      </c>
      <c r="D12" s="1">
        <f ca="1">_xll.QDates_AddPeriod($C$1,A12,IF(RIGHT(A12,1)="w","F","MF"),"NYC+JHB")</f>
        <v>44656</v>
      </c>
      <c r="E12" t="str">
        <f ca="1">_xll.QIns_CreateFxForward("USDZAR_"&amp;A12,D12,"USD","ZAR",1,C12,"USD.LIBOR.3M","ZAR.DISC.[USD.LIBOR.3M]")</f>
        <v>USDZAR_3y¬1</v>
      </c>
      <c r="G12" t="str">
        <f ca="1">_xll.QDates_FuturesNextCode(G11)</f>
        <v>EDZ1</v>
      </c>
      <c r="H12" s="62">
        <v>97.77</v>
      </c>
      <c r="I12" t="str">
        <f ca="1">_xll.QIns_CreateSTIRFromCode(G12,ValDate,G12,$B$21,H12,1,0,"USD.LIBOR.3M","USD.LIBOR.3M")</f>
        <v>EDZ1¬1</v>
      </c>
      <c r="K12" t="s">
        <v>19</v>
      </c>
      <c r="L12" s="1">
        <f ca="1">_xll.QDates_AddPeriod(ValDate,K12,IF(RIGHT(K12,1)="w","F","MF"),"NYC+JHB")</f>
        <v>44292</v>
      </c>
      <c r="M12" s="10">
        <v>0.16920000000000002</v>
      </c>
      <c r="N12" s="10"/>
      <c r="O12" s="10"/>
      <c r="T12" s="1"/>
      <c r="U12" s="10"/>
      <c r="V12" s="10"/>
      <c r="X12" s="1"/>
      <c r="Y12" s="10"/>
    </row>
    <row r="13" spans="1:25" x14ac:dyDescent="0.35">
      <c r="A13" s="9" t="s">
        <v>22</v>
      </c>
      <c r="B13" s="62">
        <v>41400</v>
      </c>
      <c r="C13" s="74">
        <f t="shared" ca="1" si="0"/>
        <v>18.379100000000001</v>
      </c>
      <c r="D13" s="1">
        <f ca="1">_xll.QDates_AddPeriod($C$1,A13,IF(RIGHT(A13,1)="w","F","MF"),"NYC+JHB")</f>
        <v>45387</v>
      </c>
      <c r="E13" t="str">
        <f ca="1">_xll.QIns_CreateFxForward("USDZAR_"&amp;A13,D13,"USD","ZAR",1,C13,"USD.LIBOR.3M","ZAR.DISC.[USD.LIBOR.3M]")</f>
        <v>USDZAR_5y¬1</v>
      </c>
      <c r="G13" t="str">
        <f ca="1">_xll.QDates_FuturesNextCode(G12)</f>
        <v>EDH2</v>
      </c>
      <c r="H13" s="62">
        <v>97.754999999999995</v>
      </c>
      <c r="I13" t="str">
        <f ca="1">_xll.QIns_CreateSTIRFromCode(G13,ValDate,G13,$B$21,H13,1,0,"USD.LIBOR.3M","USD.LIBOR.3M")</f>
        <v>EDH2¬1</v>
      </c>
      <c r="K13" t="s">
        <v>20</v>
      </c>
      <c r="L13" s="1">
        <f ca="1">_xll.QDates_AddPeriod(ValDate,K13,IF(RIGHT(K13,1)="w","F","MF"),"NYC+JHB")</f>
        <v>44655</v>
      </c>
      <c r="M13" s="10">
        <v>0.17242499999999999</v>
      </c>
      <c r="N13" s="10"/>
      <c r="O13" s="10"/>
      <c r="T13" s="1"/>
      <c r="U13" s="10"/>
      <c r="V13" s="10"/>
      <c r="X13" s="1"/>
      <c r="Y13" s="10"/>
    </row>
    <row r="14" spans="1:25" x14ac:dyDescent="0.35">
      <c r="C14" s="74"/>
      <c r="G14" t="str">
        <f ca="1">_xll.QDates_FuturesNextCode(G13)</f>
        <v>EDM2</v>
      </c>
      <c r="H14" s="62">
        <v>97.725000000000009</v>
      </c>
      <c r="I14" t="str">
        <f ca="1">_xll.QIns_CreateSTIRFromCode(G14,ValDate,G14,$B$21,H14,1,0,"USD.LIBOR.3M","USD.LIBOR.3M")</f>
        <v>EDM2¬1</v>
      </c>
      <c r="K14" t="s">
        <v>22</v>
      </c>
      <c r="L14" s="1">
        <f ca="1">_xll.QDates_AddPeriod(ValDate,K14,IF(RIGHT(K14,1)="w","F","MF"),"NYC+JHB")</f>
        <v>45385</v>
      </c>
      <c r="M14" s="10">
        <v>0.18002500000000002</v>
      </c>
      <c r="N14" s="10"/>
      <c r="O14" s="10"/>
      <c r="T14" s="1"/>
      <c r="U14" s="10"/>
      <c r="V14" s="10"/>
      <c r="X14" s="1"/>
      <c r="Y14" s="10"/>
    </row>
    <row r="15" spans="1:25" x14ac:dyDescent="0.35">
      <c r="A15" t="s">
        <v>23</v>
      </c>
      <c r="B15" t="str">
        <f ca="1">_xll.QIns_CreateFxPair("USDZAR","USD","ZAR","NYC+JHB","2b")</f>
        <v>USDZAR¬1</v>
      </c>
      <c r="G15" t="str">
        <f ca="1">_xll.QDates_FuturesNextCode(G14)</f>
        <v>EDU2</v>
      </c>
      <c r="H15" s="62">
        <v>97.7</v>
      </c>
      <c r="I15" t="str">
        <f ca="1">_xll.QIns_CreateSTIRFromCode(G15,ValDate,G15,$B$21,H15,1,0,"USD.LIBOR.3M","USD.LIBOR.3M")</f>
        <v>EDU2¬1</v>
      </c>
      <c r="T15" s="1"/>
      <c r="U15" s="10"/>
      <c r="V15" s="10"/>
      <c r="X15" s="1"/>
      <c r="Y15" s="10"/>
    </row>
    <row r="16" spans="1:25" x14ac:dyDescent="0.35">
      <c r="B16" t="str">
        <f ca="1">_xll.QIns_CreateFxPair("ZARUSD","ZAR","USD","NYC+JHB","2b")</f>
        <v>ZARUSD¬1</v>
      </c>
      <c r="D16" t="s">
        <v>25</v>
      </c>
      <c r="E16" s="74">
        <f ca="1">B1</f>
        <v>14.239100000000001</v>
      </c>
      <c r="G16" t="str">
        <f ca="1">_xll.QDates_FuturesNextCode(G15)</f>
        <v>EDZ2</v>
      </c>
      <c r="H16" s="62">
        <v>97.665000000000006</v>
      </c>
      <c r="I16" t="str">
        <f ca="1">_xll.QIns_CreateSTIRFromCode(G16,ValDate,G16,$B$21,H16,1,0,"USD.LIBOR.3M","USD.LIBOR.3M")</f>
        <v>EDZ2¬1</v>
      </c>
      <c r="T16" s="1"/>
      <c r="U16" s="10"/>
      <c r="V16" s="10"/>
      <c r="X16" s="1"/>
      <c r="Y16" s="10"/>
    </row>
    <row r="17" spans="1:25" x14ac:dyDescent="0.35">
      <c r="A17" t="s">
        <v>24</v>
      </c>
      <c r="B17" t="str">
        <f ca="1">_xll.QIns_CreateFxMatrix(A17,"USD",ValDate,D16:E16,B15:B16,D18:E19)</f>
        <v>FxMarix¬1</v>
      </c>
      <c r="G17" t="str">
        <f ca="1">_xll.QDates_FuturesNextCode(G16)</f>
        <v>EDH3</v>
      </c>
      <c r="H17" s="62">
        <v>97.635000000000005</v>
      </c>
      <c r="I17" t="str">
        <f ca="1">_xll.QIns_CreateSTIRFromCode(G17,ValDate,G17,$B$21,H17,1,0,"USD.LIBOR.3M","USD.LIBOR.3M")</f>
        <v>EDH3¬1</v>
      </c>
      <c r="M17" s="94" t="s">
        <v>63</v>
      </c>
      <c r="N17" s="95"/>
      <c r="O17" s="94" t="s">
        <v>64</v>
      </c>
      <c r="P17" s="95"/>
      <c r="T17" s="1"/>
      <c r="U17" s="10"/>
      <c r="V17" s="10"/>
      <c r="X17" s="1"/>
      <c r="Y17" s="10"/>
    </row>
    <row r="18" spans="1:25" ht="15" thickBot="1" x14ac:dyDescent="0.4">
      <c r="D18" t="s">
        <v>25</v>
      </c>
      <c r="E18" t="s">
        <v>28</v>
      </c>
      <c r="G18" t="str">
        <f ca="1">_xll.QDates_FuturesNextCode(G17)</f>
        <v>EDM3</v>
      </c>
      <c r="H18" s="62">
        <v>97.600000000000009</v>
      </c>
      <c r="I18" t="str">
        <f ca="1">_xll.QIns_CreateSTIRFromCode(G18,ValDate,G18,$B$21,H18,1,0,"USD.LIBOR.3M","USD.LIBOR.3M")</f>
        <v>EDM3¬1</v>
      </c>
      <c r="L18" s="56" t="s">
        <v>59</v>
      </c>
      <c r="M18" s="44">
        <v>0.25</v>
      </c>
      <c r="N18" s="45">
        <v>0.1</v>
      </c>
      <c r="O18" s="44">
        <v>0.25</v>
      </c>
      <c r="P18" s="45">
        <v>0.1</v>
      </c>
      <c r="T18" s="1"/>
      <c r="U18" s="10"/>
      <c r="V18" s="10"/>
      <c r="X18" s="1"/>
      <c r="Y18" s="10"/>
    </row>
    <row r="19" spans="1:25" x14ac:dyDescent="0.35">
      <c r="D19" t="s">
        <v>26</v>
      </c>
      <c r="E19" t="s">
        <v>48</v>
      </c>
      <c r="G19" t="str">
        <f ca="1">_xll.QDates_FuturesNextCode(G18)</f>
        <v>EDU3</v>
      </c>
      <c r="H19" s="62">
        <v>97.564999999999998</v>
      </c>
      <c r="I19" t="str">
        <f ca="1">_xll.QIns_CreateSTIRFromCode(G19,ValDate,G19,$B$21,H19,1,0,"USD.LIBOR.3M","USD.LIBOR.3M")</f>
        <v>EDU3¬1</v>
      </c>
      <c r="K19" s="50" t="s">
        <v>12</v>
      </c>
      <c r="L19" s="57">
        <v>0.14730000000000001</v>
      </c>
      <c r="M19" s="46">
        <v>1.8349999999999998E-2</v>
      </c>
      <c r="N19" s="47">
        <v>3.1549999999999995E-2</v>
      </c>
      <c r="O19" s="46">
        <v>3.65E-3</v>
      </c>
      <c r="P19" s="47">
        <v>9.75E-3</v>
      </c>
      <c r="Q19" s="1">
        <f ca="1">_xll.QDates_AddPeriod(ValDate,K19,"F","NYC+JHB")</f>
        <v>43565</v>
      </c>
      <c r="R19" s="74">
        <f ca="1">VLOOKUP(K19,$A$2:$C$13,3,FALSE)</f>
        <v>14.251100000000001</v>
      </c>
      <c r="T19" s="1"/>
      <c r="U19" s="10"/>
      <c r="V19" s="10"/>
      <c r="X19" s="1"/>
      <c r="Y19" s="10"/>
    </row>
    <row r="20" spans="1:25" x14ac:dyDescent="0.35">
      <c r="G20" t="str">
        <f ca="1">_xll.QDates_FuturesNextCode(G19)</f>
        <v>EDZ3</v>
      </c>
      <c r="H20" s="62">
        <v>97.525000000000006</v>
      </c>
      <c r="I20" t="str">
        <f ca="1">_xll.QIns_CreateSTIRFromCode(G20,ValDate,G20,$B$21,H20,1,0,"USD.LIBOR.3M","USD.LIBOR.3M")</f>
        <v>EDZ3¬1</v>
      </c>
      <c r="K20" s="53" t="s">
        <v>14</v>
      </c>
      <c r="L20" s="57">
        <v>0.14800000000000002</v>
      </c>
      <c r="M20" s="46">
        <v>2.3250000000000003E-2</v>
      </c>
      <c r="N20" s="47">
        <v>4.1100000000000005E-2</v>
      </c>
      <c r="O20" s="46">
        <v>4.8500000000000001E-3</v>
      </c>
      <c r="P20" s="47">
        <v>1.2800000000000001E-2</v>
      </c>
      <c r="Q20" s="1">
        <f ca="1">_xll.QDates_AddPeriod(ValDate,K20,"F","NYC+JHB")</f>
        <v>43588</v>
      </c>
      <c r="R20" s="74">
        <f t="shared" ref="R20:R30" ca="1" si="1">VLOOKUP(K20,$A$2:$C$13,3,FALSE)</f>
        <v>14.2918</v>
      </c>
      <c r="T20" s="1"/>
      <c r="U20" s="10"/>
      <c r="V20" s="10"/>
      <c r="X20" s="1"/>
      <c r="Y20" s="10"/>
    </row>
    <row r="21" spans="1:25" x14ac:dyDescent="0.35">
      <c r="A21" t="s">
        <v>27</v>
      </c>
      <c r="B21" t="str">
        <f ca="1">_xll.QIns_CreateRateIndex("USD.LIBOR.3M","USD","3m","ACT360","ACT360","3m","NYC+LON","2b","MF")</f>
        <v>USD.LIBOR.3M¬1</v>
      </c>
      <c r="G21" t="str">
        <f ca="1">_xll.QDates_FuturesNextCode(G20)</f>
        <v>EDH4</v>
      </c>
      <c r="H21" s="62">
        <v>97.495000000000005</v>
      </c>
      <c r="I21" t="str">
        <f ca="1">_xll.QIns_CreateSTIRFromCode(G21,ValDate,G21,$B$21,H21,1,0,"USD.LIBOR.3M","USD.LIBOR.3M")</f>
        <v>EDH4¬1</v>
      </c>
      <c r="K21" s="53" t="s">
        <v>15</v>
      </c>
      <c r="L21" s="57">
        <v>0.15939999999999999</v>
      </c>
      <c r="M21" s="46">
        <v>2.785E-2</v>
      </c>
      <c r="N21" s="47">
        <v>5.1249999999999997E-2</v>
      </c>
      <c r="O21" s="46">
        <v>5.5500000000000002E-3</v>
      </c>
      <c r="P21" s="47">
        <v>1.4199999999999999E-2</v>
      </c>
      <c r="Q21" s="1">
        <f ca="1">_xll.QDates_AddPeriod(ValDate,K21,"F","NYC+JHB")</f>
        <v>43619</v>
      </c>
      <c r="R21" s="74">
        <f t="shared" ca="1" si="1"/>
        <v>14.3431</v>
      </c>
      <c r="T21" s="1"/>
      <c r="U21" s="10"/>
      <c r="V21" s="10"/>
      <c r="X21" s="1"/>
      <c r="Y21" s="10"/>
    </row>
    <row r="22" spans="1:25" x14ac:dyDescent="0.35">
      <c r="G22" t="str">
        <f ca="1">_xll.QDates_FuturesNextCode(G21)</f>
        <v>EDM4</v>
      </c>
      <c r="H22" s="62">
        <v>97.454999999999998</v>
      </c>
      <c r="I22" t="str">
        <f ca="1">_xll.QIns_CreateSTIRFromCode(G22,ValDate,G22,$B$21,H22,1,0,"USD.LIBOR.3M","USD.LIBOR.3M")</f>
        <v>EDM4¬1</v>
      </c>
      <c r="K22" s="53" t="s">
        <v>10</v>
      </c>
      <c r="L22" s="57">
        <v>0.1598</v>
      </c>
      <c r="M22" s="46">
        <v>2.8999999999999998E-2</v>
      </c>
      <c r="N22" s="47">
        <v>5.3350000000000002E-2</v>
      </c>
      <c r="O22" s="46">
        <v>5.8499999999999993E-3</v>
      </c>
      <c r="P22" s="47">
        <v>1.485E-2</v>
      </c>
      <c r="Q22" s="1">
        <f ca="1">_xll.QDates_AddPeriod(ValDate,K22,"F","NYC+JHB")</f>
        <v>43649</v>
      </c>
      <c r="R22" s="74">
        <f t="shared" ca="1" si="1"/>
        <v>14.394</v>
      </c>
      <c r="T22" s="1"/>
      <c r="U22" s="10"/>
      <c r="V22" s="10"/>
      <c r="X22" s="1"/>
      <c r="Y22" s="10"/>
    </row>
    <row r="23" spans="1:25" x14ac:dyDescent="0.35">
      <c r="A23" t="s">
        <v>36</v>
      </c>
      <c r="B23" t="str">
        <f ca="1">_xll.QIns_CreateFundingInstrumentCollection(A23,E2:E13)</f>
        <v>FICA¬1</v>
      </c>
      <c r="G23" t="str">
        <f ca="1">_xll.QDates_FuturesNextCode(G22)</f>
        <v>EDU4</v>
      </c>
      <c r="H23" s="62">
        <v>97.415000000000006</v>
      </c>
      <c r="I23" t="str">
        <f ca="1">_xll.QIns_CreateSTIRFromCode(G23,ValDate,G23,$B$21,H23,1,0,"USD.LIBOR.3M","USD.LIBOR.3M")</f>
        <v>EDU4¬1</v>
      </c>
      <c r="K23" s="53" t="s">
        <v>16</v>
      </c>
      <c r="L23" s="57">
        <v>0.1603</v>
      </c>
      <c r="M23" s="46">
        <v>3.2850000000000004E-2</v>
      </c>
      <c r="N23" s="47">
        <v>6.0650000000000003E-2</v>
      </c>
      <c r="O23" s="46">
        <v>7.1999999999999998E-3</v>
      </c>
      <c r="P23" s="47">
        <v>1.8149999999999999E-2</v>
      </c>
      <c r="Q23" s="1">
        <f ca="1">_xll.QDates_AddPeriod(ValDate,K23,"F","NYC+JHB")</f>
        <v>43741</v>
      </c>
      <c r="R23" s="74">
        <f t="shared" ca="1" si="1"/>
        <v>14.5571</v>
      </c>
      <c r="T23" s="1"/>
      <c r="U23" s="10"/>
      <c r="V23" s="10"/>
      <c r="X23" s="1"/>
      <c r="Y23" s="10"/>
    </row>
    <row r="24" spans="1:25" x14ac:dyDescent="0.35">
      <c r="A24" t="s">
        <v>37</v>
      </c>
      <c r="B24" t="str">
        <f ca="1">_xll.QIns_CreateFundingInstrumentCollection(A24,I1:I23)</f>
        <v>FICB¬1</v>
      </c>
      <c r="K24" s="53" t="s">
        <v>17</v>
      </c>
      <c r="L24" s="57">
        <v>0.16122499999999998</v>
      </c>
      <c r="M24" s="46">
        <v>3.6375000000000005E-2</v>
      </c>
      <c r="N24" s="47">
        <v>6.9925000000000001E-2</v>
      </c>
      <c r="O24" s="46">
        <v>7.8250000000000004E-3</v>
      </c>
      <c r="P24" s="47">
        <v>1.925E-2</v>
      </c>
      <c r="Q24" s="1">
        <f ca="1">_xll.QDates_AddPeriod(ValDate,K24,"F","NYC+JHB")</f>
        <v>43833</v>
      </c>
      <c r="R24" s="74">
        <f t="shared" ca="1" si="1"/>
        <v>14.718500000000001</v>
      </c>
      <c r="T24" s="1"/>
      <c r="U24" s="10"/>
      <c r="V24" s="10"/>
      <c r="X24" s="1"/>
      <c r="Y24" s="10"/>
    </row>
    <row r="25" spans="1:25" x14ac:dyDescent="0.35">
      <c r="A25" t="s">
        <v>38</v>
      </c>
      <c r="B25" t="str">
        <f ca="1">_xll.QIns_CreateFundingInstrumentCollection(A25,B23:B24)</f>
        <v>FIC_Combined¬1</v>
      </c>
      <c r="K25" s="53" t="s">
        <v>44</v>
      </c>
      <c r="L25" s="57">
        <v>0.16305</v>
      </c>
      <c r="M25" s="46">
        <v>3.8650000000000004E-2</v>
      </c>
      <c r="N25" s="47">
        <v>7.3950000000000002E-2</v>
      </c>
      <c r="O25" s="46">
        <v>8.3499999999999998E-3</v>
      </c>
      <c r="P25" s="47">
        <v>2.0049999999999998E-2</v>
      </c>
      <c r="Q25" s="1">
        <f ca="1">_xll.QDates_AddPeriod(ValDate,K25,"F","NYC+JHB")</f>
        <v>43924</v>
      </c>
      <c r="R25" s="74">
        <f ca="1">C9</f>
        <v>14.8841</v>
      </c>
      <c r="T25" s="1"/>
      <c r="U25" s="10"/>
      <c r="V25" s="10"/>
      <c r="X25" s="1"/>
      <c r="Y25" s="10"/>
    </row>
    <row r="26" spans="1:25" x14ac:dyDescent="0.35">
      <c r="A26" t="s">
        <v>29</v>
      </c>
      <c r="B26" t="str">
        <f ca="1">_xll.QCurves_CreateFundingModel(A26,ValDate,B25,,B17,O2:O3)</f>
        <v>FundingModel¬1</v>
      </c>
      <c r="K26" s="53" t="s">
        <v>18</v>
      </c>
      <c r="L26" s="57">
        <v>0.167375</v>
      </c>
      <c r="M26" s="46">
        <v>4.1149999999999999E-2</v>
      </c>
      <c r="N26" s="47">
        <v>7.8075000000000006E-2</v>
      </c>
      <c r="O26" s="46">
        <v>8.6250000000000007E-3</v>
      </c>
      <c r="P26" s="47">
        <v>2.0899999999999998E-2</v>
      </c>
      <c r="Q26" s="1">
        <f ca="1">_xll.QDates_AddPeriod(ValDate,K26,"F","NYC+JHB")</f>
        <v>44109</v>
      </c>
      <c r="R26" s="74">
        <f t="shared" ca="1" si="1"/>
        <v>15.2294</v>
      </c>
      <c r="T26" s="1"/>
      <c r="U26" s="10"/>
      <c r="V26" s="10"/>
      <c r="X26" s="1"/>
      <c r="Y26" s="10"/>
    </row>
    <row r="27" spans="1:25" x14ac:dyDescent="0.35">
      <c r="A27" t="s">
        <v>47</v>
      </c>
      <c r="B27" t="str">
        <f ca="1">B26</f>
        <v>FundingModel¬1</v>
      </c>
      <c r="K27" s="53" t="s">
        <v>19</v>
      </c>
      <c r="L27" s="57">
        <v>0.16920000000000002</v>
      </c>
      <c r="M27" s="46">
        <v>4.385E-2</v>
      </c>
      <c r="N27" s="47">
        <v>8.4149999999999989E-2</v>
      </c>
      <c r="O27" s="46">
        <v>9.2500000000000013E-3</v>
      </c>
      <c r="P27" s="47">
        <v>2.3300000000000001E-2</v>
      </c>
      <c r="Q27" s="1">
        <f ca="1">_xll.QDates_AddPeriod(ValDate,K27,"F","NYC+JHB")</f>
        <v>44292</v>
      </c>
      <c r="R27" s="74">
        <f t="shared" ca="1" si="1"/>
        <v>15.6065</v>
      </c>
      <c r="T27" s="1"/>
      <c r="U27" s="10"/>
      <c r="V27" s="10"/>
      <c r="X27" s="1"/>
      <c r="Y27" s="10"/>
    </row>
    <row r="28" spans="1:25" x14ac:dyDescent="0.35">
      <c r="K28" s="53" t="s">
        <v>20</v>
      </c>
      <c r="L28" s="57">
        <v>0.17242499999999999</v>
      </c>
      <c r="M28" s="46">
        <v>4.7625000000000001E-2</v>
      </c>
      <c r="N28" s="47">
        <v>9.1150000000000009E-2</v>
      </c>
      <c r="O28" s="46">
        <v>1.0024999999999999E-2</v>
      </c>
      <c r="P28" s="47">
        <v>2.5550000000000003E-2</v>
      </c>
      <c r="Q28" s="1">
        <f ca="1">_xll.QDates_AddPeriod(ValDate,K28,"F","NYC+JHB")</f>
        <v>44655</v>
      </c>
      <c r="R28" s="74">
        <f t="shared" ca="1" si="1"/>
        <v>16.4255</v>
      </c>
      <c r="T28" s="1"/>
      <c r="U28" s="10"/>
      <c r="V28" s="10"/>
      <c r="X28" s="1"/>
      <c r="Y28" s="10"/>
    </row>
    <row r="29" spans="1:25" x14ac:dyDescent="0.35">
      <c r="A29" t="str">
        <f ca="1">_xll.QCurves_ExtractCurveFromModel(B27,E18,E18)</f>
        <v>ZAR.DISC.[USD.LIBOR.3M]¬0</v>
      </c>
      <c r="K29" s="53" t="s">
        <v>62</v>
      </c>
      <c r="L29" s="57">
        <v>0.17762500000000001</v>
      </c>
      <c r="M29" s="46">
        <v>5.4349999999999996E-2</v>
      </c>
      <c r="N29" s="47">
        <v>0.1033</v>
      </c>
      <c r="O29" s="46">
        <v>1.1225000000000001E-2</v>
      </c>
      <c r="P29" s="47">
        <v>2.8900000000000002E-2</v>
      </c>
      <c r="Q29" s="1">
        <f ca="1">_xll.QDates_AddPeriod(ValDate,K29,"F","NYC+JHB")</f>
        <v>45019</v>
      </c>
      <c r="R29" s="74">
        <f ca="1">AVERAGE(R28,R30)</f>
        <v>17.4023</v>
      </c>
      <c r="T29" s="1"/>
      <c r="U29" s="10"/>
      <c r="V29" s="10"/>
      <c r="X29" s="1"/>
      <c r="Y29" s="10"/>
    </row>
    <row r="30" spans="1:25" x14ac:dyDescent="0.35">
      <c r="A30" t="str">
        <f ca="1">_xll.QCurves_ExtractCurveFromModel(B27,E19,E19)</f>
        <v>USD.LIBOR.3M¬0</v>
      </c>
      <c r="K30" s="54" t="s">
        <v>22</v>
      </c>
      <c r="L30" s="58">
        <v>0.18002500000000002</v>
      </c>
      <c r="M30" s="48">
        <v>5.91E-2</v>
      </c>
      <c r="N30" s="49">
        <v>0.11164999999999999</v>
      </c>
      <c r="O30" s="48">
        <v>1.1575E-2</v>
      </c>
      <c r="P30" s="49">
        <v>3.2400000000000005E-2</v>
      </c>
      <c r="Q30" s="1">
        <f ca="1">_xll.QDates_AddPeriod(ValDate,K30,"F","NYC+JHB")</f>
        <v>45385</v>
      </c>
      <c r="R30" s="74">
        <f t="shared" ca="1" si="1"/>
        <v>18.379100000000001</v>
      </c>
      <c r="T30" s="1"/>
      <c r="U30" s="10"/>
      <c r="V30" s="10"/>
      <c r="X30" s="1"/>
      <c r="Y30" s="10"/>
    </row>
    <row r="31" spans="1:25" x14ac:dyDescent="0.35">
      <c r="T31" s="1"/>
      <c r="U31" s="10"/>
      <c r="V31" s="10"/>
      <c r="X31" s="1"/>
      <c r="Y31" s="10"/>
    </row>
    <row r="32" spans="1:25" x14ac:dyDescent="0.35">
      <c r="T32" s="1"/>
      <c r="U32" s="10"/>
      <c r="V32" s="10"/>
      <c r="X32" s="1"/>
      <c r="Y32" s="10"/>
    </row>
    <row r="33" spans="20:25" x14ac:dyDescent="0.35">
      <c r="T33" s="1"/>
      <c r="U33" s="10"/>
      <c r="V33" s="10"/>
      <c r="X33" s="1"/>
      <c r="Y33" s="10"/>
    </row>
    <row r="34" spans="20:25" x14ac:dyDescent="0.35">
      <c r="T34" s="1"/>
      <c r="U34" s="10"/>
      <c r="V34" s="10"/>
      <c r="X34" s="1"/>
      <c r="Y34" s="10"/>
    </row>
    <row r="35" spans="20:25" x14ac:dyDescent="0.35">
      <c r="T35" s="1"/>
      <c r="U35" s="10"/>
      <c r="V35" s="10"/>
      <c r="X35" s="1"/>
      <c r="Y35" s="10"/>
    </row>
    <row r="36" spans="20:25" x14ac:dyDescent="0.35">
      <c r="T36" s="1"/>
      <c r="U36" s="10"/>
      <c r="V36" s="10"/>
      <c r="X36" s="1"/>
      <c r="Y36" s="10"/>
    </row>
    <row r="37" spans="20:25" x14ac:dyDescent="0.35">
      <c r="T37" s="1"/>
      <c r="U37" s="10"/>
      <c r="V37" s="10"/>
      <c r="X37" s="1"/>
      <c r="Y37" s="10"/>
    </row>
    <row r="38" spans="20:25" x14ac:dyDescent="0.35">
      <c r="T38" s="1"/>
      <c r="U38" s="10"/>
      <c r="V38" s="10"/>
      <c r="X38" s="1"/>
      <c r="Y38" s="10"/>
    </row>
    <row r="39" spans="20:25" x14ac:dyDescent="0.35">
      <c r="T39" s="1"/>
      <c r="U39" s="10"/>
      <c r="V39" s="10"/>
      <c r="X39" s="1"/>
      <c r="Y39" s="10"/>
    </row>
    <row r="40" spans="20:25" x14ac:dyDescent="0.35">
      <c r="T40" s="1"/>
      <c r="U40" s="10"/>
      <c r="V40" s="10"/>
      <c r="X40" s="1"/>
      <c r="Y40" s="10"/>
    </row>
    <row r="41" spans="20:25" x14ac:dyDescent="0.35">
      <c r="T41" s="1"/>
    </row>
    <row r="42" spans="20:25" x14ac:dyDescent="0.35">
      <c r="T42" s="1"/>
    </row>
    <row r="43" spans="20:25" x14ac:dyDescent="0.35">
      <c r="T43" s="1"/>
    </row>
    <row r="44" spans="20:25" x14ac:dyDescent="0.35">
      <c r="T44" s="1"/>
    </row>
    <row r="45" spans="20:25" x14ac:dyDescent="0.35">
      <c r="T45" s="1"/>
    </row>
    <row r="46" spans="20:25" x14ac:dyDescent="0.35">
      <c r="T46" s="1"/>
    </row>
    <row r="47" spans="20:25" x14ac:dyDescent="0.35">
      <c r="T47" s="1"/>
    </row>
    <row r="48" spans="20:25" x14ac:dyDescent="0.35">
      <c r="T48" s="1"/>
    </row>
    <row r="49" spans="20:20" x14ac:dyDescent="0.35">
      <c r="T49" s="1"/>
    </row>
    <row r="50" spans="20:20" x14ac:dyDescent="0.35">
      <c r="T50" s="1"/>
    </row>
    <row r="51" spans="20:20" x14ac:dyDescent="0.35">
      <c r="T51" s="1"/>
    </row>
    <row r="52" spans="20:20" x14ac:dyDescent="0.35">
      <c r="T52" s="1"/>
    </row>
    <row r="53" spans="20:20" x14ac:dyDescent="0.35">
      <c r="T53" s="1"/>
    </row>
    <row r="54" spans="20:20" x14ac:dyDescent="0.35">
      <c r="T54" s="1"/>
    </row>
  </sheetData>
  <mergeCells count="2">
    <mergeCell ref="M17:N17"/>
    <mergeCell ref="O17:P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K291"/>
  <sheetViews>
    <sheetView topLeftCell="AH4" workbookViewId="0">
      <selection activeCell="AS24" sqref="AS24"/>
    </sheetView>
  </sheetViews>
  <sheetFormatPr defaultRowHeight="14.5" x14ac:dyDescent="0.35"/>
  <cols>
    <col min="1" max="1" width="12.7265625" customWidth="1"/>
    <col min="2" max="2" width="10.7265625" bestFit="1" customWidth="1"/>
    <col min="3" max="3" width="10.453125" bestFit="1" customWidth="1"/>
    <col min="4" max="4" width="10.1796875" bestFit="1" customWidth="1"/>
    <col min="5" max="5" width="10.453125" bestFit="1" customWidth="1"/>
    <col min="6" max="6" width="11.453125" bestFit="1" customWidth="1"/>
    <col min="8" max="8" width="11.453125" bestFit="1" customWidth="1"/>
    <col min="11" max="11" width="10" customWidth="1"/>
    <col min="12" max="12" width="10" bestFit="1" customWidth="1"/>
    <col min="14" max="14" width="11.7265625" customWidth="1"/>
    <col min="15" max="15" width="10.54296875" bestFit="1" customWidth="1"/>
    <col min="17" max="19" width="9.1796875"/>
    <col min="20" max="20" width="11.26953125" bestFit="1" customWidth="1"/>
    <col min="21" max="21" width="11.1796875" bestFit="1" customWidth="1"/>
    <col min="22" max="22" width="12" customWidth="1"/>
    <col min="23" max="23" width="10.1796875" bestFit="1" customWidth="1"/>
    <col min="24" max="24" width="12.26953125" bestFit="1" customWidth="1"/>
    <col min="25" max="25" width="12.453125" bestFit="1" customWidth="1"/>
    <col min="26" max="26" width="14.26953125" customWidth="1"/>
    <col min="28" max="28" width="9.7265625" bestFit="1" customWidth="1"/>
    <col min="29" max="32" width="9.7265625" customWidth="1"/>
    <col min="33" max="33" width="9.7265625" bestFit="1" customWidth="1"/>
    <col min="34" max="37" width="9.7265625" customWidth="1"/>
    <col min="38" max="42" width="9.453125" customWidth="1"/>
    <col min="44" max="44" width="9.7265625" bestFit="1" customWidth="1"/>
    <col min="45" max="45" width="12.26953125" bestFit="1" customWidth="1"/>
    <col min="46" max="46" width="13.1796875" customWidth="1"/>
    <col min="49" max="49" width="10" bestFit="1" customWidth="1"/>
    <col min="51" max="51" width="9.81640625" bestFit="1" customWidth="1"/>
    <col min="52" max="52" width="9.7265625" bestFit="1" customWidth="1"/>
    <col min="53" max="53" width="9.54296875" bestFit="1" customWidth="1"/>
    <col min="54" max="54" width="12" customWidth="1"/>
    <col min="55" max="55" width="9.54296875" bestFit="1" customWidth="1"/>
    <col min="56" max="56" width="10.54296875" bestFit="1" customWidth="1"/>
    <col min="57" max="57" width="9.26953125" bestFit="1" customWidth="1"/>
    <col min="58" max="58" width="10.54296875" bestFit="1" customWidth="1"/>
  </cols>
  <sheetData>
    <row r="1" spans="1:63" x14ac:dyDescent="0.35">
      <c r="A1" s="2" t="s">
        <v>0</v>
      </c>
      <c r="B1" s="1">
        <v>43558</v>
      </c>
      <c r="T1" s="96" t="s">
        <v>9</v>
      </c>
      <c r="U1" s="96"/>
      <c r="V1" s="96"/>
      <c r="W1" s="96"/>
      <c r="AB1" s="4" t="s">
        <v>30</v>
      </c>
      <c r="AG1" s="20" t="s">
        <v>31</v>
      </c>
      <c r="AL1" t="s">
        <v>33</v>
      </c>
    </row>
    <row r="2" spans="1:63" x14ac:dyDescent="0.35">
      <c r="A2" s="2" t="s">
        <v>1</v>
      </c>
      <c r="B2" s="1">
        <f ca="1">_xll.QDates_GetLME3mDate(ValDate)</f>
        <v>43649</v>
      </c>
      <c r="Q2" s="3" t="str">
        <f ca="1">_xll.QCurves_CreatePriceCurve("Curve."&amp;T5,T5,ValDate,$D$6:$D$59,T6:T59,"LME",$A$6:$A$59,"USD","3M","2b","USD+GBP")</f>
        <v>Curve.AH¬3</v>
      </c>
      <c r="R2" s="3" t="str">
        <f ca="1">_xll.QCurves_CreatePriceCurve("Curve."&amp;U5,U5,ValDate,$D$6:$D$59,U6:U59,"LME",$A$6:$A$59,"USD","3M","2b","USD+GBP")</f>
        <v>Curve.CA¬3</v>
      </c>
      <c r="S2" s="3" t="str">
        <f ca="1">_xll.QCurves_CreatePriceCurve("Curve."&amp;V5,V5,ValDate,$D$6:$D$59,V6:V59,"LME",$A$6:$A$59,"USD","3M","2b","USD+GBP")</f>
        <v>Curve.ZS¬3</v>
      </c>
      <c r="T2" s="3" t="str">
        <f ca="1">_xll.QCurves_CreatePriceCurve("Curve."&amp;W5,W5,ValDate,$D$6:$D$59,W6:W59,"LME",$A$6:$A$59,"USD","3M","2b","USD+GBP")</f>
        <v>Curve.NI¬3</v>
      </c>
      <c r="U2" s="3" t="str">
        <f ca="1">_xll.QCurves_CreatePriceCurve("Curve."&amp;X5,X5,ValDate,$D$6:$D$59,X6:X59,"LME",$A$6:$A$59,"USD","3M","2b","USD+GBP")</f>
        <v>Curve.PB¬3</v>
      </c>
      <c r="V2" s="3" t="str">
        <f ca="1">_xll.QCurves_CreateContangoPriceCurve("Curve.XPD","XPD",ValDate,cashDate,V3,B74:B81,D74:D81,A74:A81)</f>
        <v>Curve.XPD¬3</v>
      </c>
      <c r="W2" s="3" t="str">
        <f ca="1">_xll.QCurves_CreateContangoPriceCurve("Curve.XAU","XAU",ValDate,cashDate,W3,B64:B71,D64:D71,A64:A71,"2b","USD")</f>
        <v>Curve.XAU¬3</v>
      </c>
      <c r="X2" s="3" t="str">
        <f ca="1">_xll.QCurves_CreateContangoPriceCurve("Curve.XAG","XAG",ValDate,cashDate,X3,B84:B91,D84:D91,A84:A91)</f>
        <v>Curve.XAG¬3</v>
      </c>
      <c r="AB2" s="96" t="s">
        <v>34</v>
      </c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T2" s="4" t="s">
        <v>3</v>
      </c>
      <c r="AU2" s="4" t="s">
        <v>5</v>
      </c>
      <c r="AV2" s="4" t="s">
        <v>6</v>
      </c>
      <c r="AW2" s="4" t="s">
        <v>7</v>
      </c>
      <c r="AX2" s="4" t="s">
        <v>65</v>
      </c>
      <c r="AY2" s="1" t="s">
        <v>73</v>
      </c>
      <c r="AZ2" s="4"/>
      <c r="BF2" t="s">
        <v>40</v>
      </c>
      <c r="BG2" t="s">
        <v>3</v>
      </c>
      <c r="BI2" t="s">
        <v>53</v>
      </c>
      <c r="BJ2" t="s">
        <v>56</v>
      </c>
      <c r="BK2" t="s">
        <v>58</v>
      </c>
    </row>
    <row r="3" spans="1:63" x14ac:dyDescent="0.35">
      <c r="A3" s="2" t="s">
        <v>2</v>
      </c>
      <c r="B3" s="1">
        <f ca="1">_xll.QDates_SpotDate(ValDate,"2b","LON","NYC")</f>
        <v>43560</v>
      </c>
      <c r="O3" s="2"/>
      <c r="P3" s="2" t="s">
        <v>10</v>
      </c>
      <c r="Q3" s="39">
        <v>1883</v>
      </c>
      <c r="R3" s="39">
        <v>6459</v>
      </c>
      <c r="S3" s="39">
        <v>2902</v>
      </c>
      <c r="T3" s="39">
        <v>13305</v>
      </c>
      <c r="U3" s="39">
        <v>1999</v>
      </c>
      <c r="V3" s="39">
        <v>1394.04</v>
      </c>
      <c r="W3" s="39">
        <v>1289.3</v>
      </c>
      <c r="X3" s="39">
        <v>15.0497</v>
      </c>
      <c r="AB3" t="str">
        <f ca="1">_xll.QVol_CreateGridVolSurface(AB4,AB4,ValDate,AB5:AF5,$Z$6:$Z$45,AB6:AF45,"ForwardDelta","Linear","LinearInVariance","ACT365F",$AA$6:$AA$45,"USD")</f>
        <v>AH¬3</v>
      </c>
      <c r="AG3" t="str">
        <f ca="1">_xll.QVol_CreateGridVolSurface(AG4,AG4,ValDate,AG5:AK5,$Z$6:$Z$45,AG6:AK45,"ForwardDelta","Linear","LinearInVariance","ACT365F",$AA$6:$AA$45,"USD")</f>
        <v>CA¬3</v>
      </c>
      <c r="AJ3" t="str">
        <f ca="1">_xll.QVol_CreateRiskyFlyVolSurface("XPDVol","XPD",ValDate,H63:I63,L64:L75,O64:O75,P64:Q75,R64:S75,V2,,"Market","Linear","LinearInVariance",F64:F75,"USD")</f>
        <v>XPDVol¬3</v>
      </c>
      <c r="AK3" t="str">
        <f ca="1">_xll.QVol_CreateRiskyFlyVolSurface("XAUVol","XAU",ValDate,H63:I63,L64:L75,G64:G75,H64:I75,J64:K75,W2,,"Market","GaussianKernel","LinearInVariance",F64:F75,"USD")</f>
        <v>XAUVol¬3</v>
      </c>
      <c r="AL3" t="str">
        <f ca="1">_xll.QVol_CreateGridVolSurface(AL4,AL4,ValDate,AL5:AP5,$Z$6:$Z$33,AL6:AP33,"ForwardDelta","Linear","LinearInVariance","ACT365F",$AA$6:$AA$33,"USD")</f>
        <v>ZS¬3</v>
      </c>
      <c r="AQ3" t="str">
        <f ca="1">_xll.QVol_CreateGridVolSurface(AQ4,AQ4,ValDate,0.5,$Z$6:$Z$45,AQ6:AQ45,"ForwardDelta","Linear","LinearInVariance","ACT365F",$AA$6:$AA$45,"USD")</f>
        <v>NI¬3</v>
      </c>
      <c r="AS3" t="s">
        <v>60</v>
      </c>
      <c r="AT3" s="65">
        <v>-0.3</v>
      </c>
      <c r="AU3" s="65">
        <v>-0.3</v>
      </c>
      <c r="AV3" s="65">
        <v>-0.3</v>
      </c>
      <c r="AW3" s="65">
        <v>-0.3</v>
      </c>
      <c r="AX3" s="10">
        <v>-0.3</v>
      </c>
      <c r="AY3" s="10">
        <v>-0.45</v>
      </c>
      <c r="BF3" t="s">
        <v>39</v>
      </c>
      <c r="BG3" t="s">
        <v>5</v>
      </c>
      <c r="BI3" t="s">
        <v>54</v>
      </c>
      <c r="BJ3" t="s">
        <v>55</v>
      </c>
      <c r="BK3" t="s">
        <v>10</v>
      </c>
    </row>
    <row r="4" spans="1:63" x14ac:dyDescent="0.35">
      <c r="A4" s="2"/>
      <c r="B4" s="3"/>
      <c r="E4" s="103" t="s">
        <v>50</v>
      </c>
      <c r="F4" s="104"/>
      <c r="G4" s="104"/>
      <c r="H4" s="104"/>
      <c r="I4" s="104"/>
      <c r="J4" s="104"/>
      <c r="K4" s="104"/>
      <c r="L4" s="104"/>
      <c r="M4" s="104"/>
      <c r="N4" s="104"/>
      <c r="O4" s="31"/>
      <c r="P4" s="32"/>
      <c r="Q4" s="31"/>
      <c r="R4" s="31"/>
      <c r="S4" s="31"/>
      <c r="T4" s="108" t="s">
        <v>8</v>
      </c>
      <c r="U4" s="109"/>
      <c r="V4" s="109"/>
      <c r="W4" s="109"/>
      <c r="X4" s="109"/>
      <c r="AB4" s="97" t="s">
        <v>3</v>
      </c>
      <c r="AC4" s="98"/>
      <c r="AD4" s="98"/>
      <c r="AE4" s="98"/>
      <c r="AF4" s="99"/>
      <c r="AG4" s="100" t="s">
        <v>5</v>
      </c>
      <c r="AH4" s="101"/>
      <c r="AI4" s="101"/>
      <c r="AJ4" s="101"/>
      <c r="AK4" s="102"/>
      <c r="AL4" s="105" t="s">
        <v>6</v>
      </c>
      <c r="AM4" s="106"/>
      <c r="AN4" s="106"/>
      <c r="AO4" s="106"/>
      <c r="AP4" s="107"/>
      <c r="AQ4" s="4" t="s">
        <v>7</v>
      </c>
      <c r="AY4" s="1"/>
      <c r="BF4" t="s">
        <v>41</v>
      </c>
      <c r="BG4" t="s">
        <v>6</v>
      </c>
      <c r="BJ4" t="s">
        <v>57</v>
      </c>
    </row>
    <row r="5" spans="1:63" x14ac:dyDescent="0.35">
      <c r="E5" s="33" t="s">
        <v>3</v>
      </c>
      <c r="F5" s="34" t="s">
        <v>51</v>
      </c>
      <c r="G5" s="35" t="s">
        <v>52</v>
      </c>
      <c r="H5" s="33" t="s">
        <v>5</v>
      </c>
      <c r="I5" s="34" t="s">
        <v>51</v>
      </c>
      <c r="J5" s="35" t="s">
        <v>52</v>
      </c>
      <c r="K5" s="33" t="s">
        <v>6</v>
      </c>
      <c r="L5" s="34" t="s">
        <v>51</v>
      </c>
      <c r="M5" s="35"/>
      <c r="N5" s="33" t="s">
        <v>7</v>
      </c>
      <c r="O5" s="34" t="s">
        <v>51</v>
      </c>
      <c r="P5" s="35" t="s">
        <v>52</v>
      </c>
      <c r="Q5" s="33" t="s">
        <v>91</v>
      </c>
      <c r="R5" s="34" t="s">
        <v>51</v>
      </c>
      <c r="S5" s="35" t="s">
        <v>52</v>
      </c>
      <c r="T5" s="11" t="s">
        <v>3</v>
      </c>
      <c r="U5" s="25" t="s">
        <v>5</v>
      </c>
      <c r="V5" s="28" t="s">
        <v>6</v>
      </c>
      <c r="W5" s="28" t="s">
        <v>7</v>
      </c>
      <c r="X5" s="29" t="s">
        <v>91</v>
      </c>
      <c r="AB5" s="66">
        <v>0.1</v>
      </c>
      <c r="AC5" s="67">
        <v>0.25</v>
      </c>
      <c r="AD5" s="68">
        <v>0.5</v>
      </c>
      <c r="AE5" s="67">
        <v>0.75</v>
      </c>
      <c r="AF5" s="69">
        <v>0.9</v>
      </c>
      <c r="AG5" s="70">
        <v>0.1</v>
      </c>
      <c r="AH5" s="71">
        <v>0.25</v>
      </c>
      <c r="AI5" s="72">
        <v>0.5</v>
      </c>
      <c r="AJ5" s="71">
        <v>0.75</v>
      </c>
      <c r="AK5" s="73">
        <v>0.9</v>
      </c>
      <c r="AL5" s="85">
        <v>0.1</v>
      </c>
      <c r="AM5" s="86">
        <v>0.25</v>
      </c>
      <c r="AN5" s="87">
        <v>0.5</v>
      </c>
      <c r="AO5" s="86">
        <v>0.75</v>
      </c>
      <c r="AP5" s="88">
        <v>0.9</v>
      </c>
      <c r="AQ5" s="4" t="s">
        <v>32</v>
      </c>
      <c r="AS5" s="2" t="s">
        <v>46</v>
      </c>
      <c r="AT5" t="str">
        <f ca="1">_xll.QCurves_CreateCorrelationMatrix(AS5,AS3,AT2:AY2,AT3:AY3)</f>
        <v>CorrelMatrix¬3</v>
      </c>
      <c r="AY5" s="1"/>
      <c r="BF5" t="s">
        <v>61</v>
      </c>
      <c r="BG5" t="s">
        <v>65</v>
      </c>
    </row>
    <row r="6" spans="1:63" x14ac:dyDescent="0.35">
      <c r="A6" t="str">
        <f ca="1">"00"</f>
        <v>00</v>
      </c>
      <c r="B6" t="s">
        <v>4</v>
      </c>
      <c r="D6" s="1">
        <f ca="1">B3</f>
        <v>43560</v>
      </c>
      <c r="E6" s="38">
        <v>-26.5</v>
      </c>
      <c r="F6" s="39">
        <f ca="1">E6</f>
        <v>-26.5</v>
      </c>
      <c r="G6" s="40">
        <f t="array" aca="1" ref="G6:G59" ca="1">_xll.QCurves_BendCurve(E6:E59,F6:F59)</f>
        <v>-26.5</v>
      </c>
      <c r="H6" s="38">
        <v>-13</v>
      </c>
      <c r="I6" s="39">
        <f ca="1">H6</f>
        <v>-13</v>
      </c>
      <c r="J6" s="40">
        <f t="array" aca="1" ref="J6:J59" ca="1">_xll.QCurves_BendCurve(H6:H59,I6:I59)</f>
        <v>-13</v>
      </c>
      <c r="K6" s="38">
        <v>64</v>
      </c>
      <c r="L6" s="39">
        <f ca="1">K6</f>
        <v>64</v>
      </c>
      <c r="M6" s="40">
        <f t="array" aca="1" ref="M6:M59" ca="1">_xll.QCurves_BendCurve(K6:K59,L6:L59)</f>
        <v>64</v>
      </c>
      <c r="N6" s="36">
        <v>-83.5</v>
      </c>
      <c r="O6" s="5">
        <f ca="1">N6</f>
        <v>-83.5</v>
      </c>
      <c r="P6" s="6">
        <f t="array" aca="1" ref="P6:P59" ca="1">_xll.QCurves_BendCurve(N6:N59,O6:O59)</f>
        <v>-83.5</v>
      </c>
      <c r="Q6" s="36">
        <v>-19.5</v>
      </c>
      <c r="R6" s="5">
        <f ca="1">Q6</f>
        <v>-19.5</v>
      </c>
      <c r="S6" s="6">
        <f t="array" aca="1" ref="S6:S59" ca="1">_xll.QCurves_BendCurve(Q6:Q59,R6:R59)</f>
        <v>-19.5</v>
      </c>
      <c r="T6" s="26">
        <f t="shared" ref="T6:T37" ca="1" si="0">IF($D6&lt;m3Date,Q$3+G6,Q$3-G6)</f>
        <v>1856.5</v>
      </c>
      <c r="U6" s="27">
        <f t="shared" ref="U6:U37" ca="1" si="1">IF($D6&lt;m3Date,R$3+J6,R$3-J6)</f>
        <v>6446</v>
      </c>
      <c r="V6" s="5">
        <f t="shared" ref="V6:V37" ca="1" si="2">IF($D6&lt;m3Date,S$3+M6,S$3-M6)</f>
        <v>2966</v>
      </c>
      <c r="W6" s="5">
        <f t="shared" ref="W6:W37" ca="1" si="3">IF($D6&lt;m3Date,T$3+P6,T$3-P6)</f>
        <v>13221.5</v>
      </c>
      <c r="X6" s="6">
        <f t="shared" ref="X6:X37" ca="1" si="4">IF($D6&lt;m3Date,U$3+S6,U$3-S6)</f>
        <v>1979.5</v>
      </c>
      <c r="Z6" s="1">
        <f ca="1">IF(ValDate&gt;=_xll.QDates_SpecificWeekday(ValDate,"Wednesday",1),_xll.QDates_SpecificWeekday(EDATE(ValDate,1),"Wednesday",1),_xll.QDates_SpecificWeekday(ValDate,"Wednesday",1))</f>
        <v>43586</v>
      </c>
      <c r="AA6" t="str">
        <f ca="1">UPPER(TEXT(Z6,"MMMYY"))</f>
        <v>MAY19</v>
      </c>
      <c r="AB6" s="12">
        <v>0.14969783782958984</v>
      </c>
      <c r="AC6" s="13">
        <v>0.14599821090698242</v>
      </c>
      <c r="AD6" s="18">
        <v>0.14369986534118653</v>
      </c>
      <c r="AE6" s="13">
        <v>0.15779510498046875</v>
      </c>
      <c r="AF6" s="14">
        <v>0.16529651641845702</v>
      </c>
      <c r="AG6" s="21">
        <v>0.15079682350158691</v>
      </c>
      <c r="AH6" s="22">
        <v>0.14469745635986328</v>
      </c>
      <c r="AI6" s="23">
        <v>0.14079993247985839</v>
      </c>
      <c r="AJ6" s="22">
        <v>0.15129518508911133</v>
      </c>
      <c r="AK6" s="24">
        <v>0.16049564361572266</v>
      </c>
      <c r="AL6" s="89">
        <v>0.25279634475708007</v>
      </c>
      <c r="AM6" s="90">
        <v>0.24569669723510743</v>
      </c>
      <c r="AN6" s="91">
        <v>0.23720001220703124</v>
      </c>
      <c r="AO6" s="90">
        <v>0.24359699249267577</v>
      </c>
      <c r="AP6" s="92">
        <v>0.24859716415405272</v>
      </c>
      <c r="AQ6" s="10">
        <v>0.22699981689453125</v>
      </c>
      <c r="AS6" s="1"/>
      <c r="AY6" s="1"/>
      <c r="BF6" t="s">
        <v>72</v>
      </c>
      <c r="BG6" t="s">
        <v>73</v>
      </c>
    </row>
    <row r="7" spans="1:63" x14ac:dyDescent="0.35">
      <c r="A7" t="str">
        <f ca="1">IF(D7=m3Date,"03",_xll.QDates_GetMonthCodeAndYear(D7,2))</f>
        <v>J19</v>
      </c>
      <c r="B7" t="str">
        <f t="shared" ref="B7:B38" ca="1" si="5">IF(D7&lt;m3Date,"S "&amp;A7&amp;"03","S 03"&amp;A7)</f>
        <v>S J1903</v>
      </c>
      <c r="D7" s="1">
        <f ca="1">_xll.QDates_NextLMECurveDate(D6,m3Date,FALSE)</f>
        <v>43572</v>
      </c>
      <c r="E7" s="38">
        <v>-19.5</v>
      </c>
      <c r="F7" s="39"/>
      <c r="G7" s="40">
        <f ca="1"/>
        <v>-19.5</v>
      </c>
      <c r="H7" s="38">
        <v>-7</v>
      </c>
      <c r="I7" s="39"/>
      <c r="J7" s="40">
        <f ca="1"/>
        <v>-7</v>
      </c>
      <c r="K7" s="38">
        <v>54</v>
      </c>
      <c r="L7" s="39"/>
      <c r="M7" s="40">
        <f ca="1"/>
        <v>54</v>
      </c>
      <c r="N7" s="36">
        <v>-64</v>
      </c>
      <c r="O7" s="5"/>
      <c r="P7" s="6">
        <f ca="1"/>
        <v>-64</v>
      </c>
      <c r="Q7" s="36">
        <v>-12.5</v>
      </c>
      <c r="R7" s="5"/>
      <c r="S7" s="6">
        <f ca="1"/>
        <v>-12.5</v>
      </c>
      <c r="T7" s="26">
        <f t="shared" ca="1" si="0"/>
        <v>1863.5</v>
      </c>
      <c r="U7" s="27">
        <f t="shared" ca="1" si="1"/>
        <v>6452</v>
      </c>
      <c r="V7" s="5">
        <f t="shared" ca="1" si="2"/>
        <v>2956</v>
      </c>
      <c r="W7" s="5">
        <f t="shared" ca="1" si="3"/>
        <v>13241</v>
      </c>
      <c r="X7" s="6">
        <f t="shared" ca="1" si="4"/>
        <v>1986.5</v>
      </c>
      <c r="Y7" s="5"/>
      <c r="Z7" s="1">
        <f ca="1">_xll.QDates_SpecificWeekday(EDATE(Z6,1),"Wednesday",1)</f>
        <v>43621</v>
      </c>
      <c r="AA7" t="str">
        <f t="shared" ref="AA7:AA45" ca="1" si="6">UPPER(TEXT(Z7,"MMMYY"))</f>
        <v>JUN19</v>
      </c>
      <c r="AB7" s="12">
        <v>0.15519794464111328</v>
      </c>
      <c r="AC7" s="13">
        <v>0.15149834632873535</v>
      </c>
      <c r="AD7" s="18">
        <v>0.14959980964660644</v>
      </c>
      <c r="AE7" s="13">
        <v>0.16179561614990234</v>
      </c>
      <c r="AF7" s="14">
        <v>0.16849683761596679</v>
      </c>
      <c r="AG7" s="21">
        <v>0.16149660110473632</v>
      </c>
      <c r="AH7" s="22">
        <v>0.1547973346710205</v>
      </c>
      <c r="AI7" s="23">
        <v>0.15019990921020507</v>
      </c>
      <c r="AJ7" s="22">
        <v>0.15969573974609375</v>
      </c>
      <c r="AK7" s="24">
        <v>0.16719619750976564</v>
      </c>
      <c r="AL7" s="89">
        <v>0.25469572067260743</v>
      </c>
      <c r="AM7" s="90">
        <v>0.24549636840820313</v>
      </c>
      <c r="AN7" s="91">
        <v>0.23660005569458009</v>
      </c>
      <c r="AO7" s="90">
        <v>0.24189720153808594</v>
      </c>
      <c r="AP7" s="92">
        <v>0.2466975212097168</v>
      </c>
      <c r="AQ7" s="10">
        <v>0.24169967651367188</v>
      </c>
      <c r="AS7" s="1"/>
      <c r="AY7" s="1"/>
      <c r="BF7" t="s">
        <v>90</v>
      </c>
      <c r="BG7" t="s">
        <v>92</v>
      </c>
    </row>
    <row r="8" spans="1:63" x14ac:dyDescent="0.35">
      <c r="A8" t="str">
        <f ca="1">IF(D8=m3Date,"03",_xll.QDates_GetMonthCodeAndYear(D8,2))</f>
        <v>K19</v>
      </c>
      <c r="B8" t="str">
        <f t="shared" ca="1" si="5"/>
        <v>S K1903</v>
      </c>
      <c r="D8" s="1">
        <f ca="1">_xll.QDates_NextLMECurveDate(D7,m3Date,FALSE)</f>
        <v>43600</v>
      </c>
      <c r="E8" s="38">
        <v>-14.5</v>
      </c>
      <c r="F8" s="39"/>
      <c r="G8" s="40">
        <f ca="1"/>
        <v>-14.5</v>
      </c>
      <c r="H8" s="38">
        <v>-4.5</v>
      </c>
      <c r="I8" s="39"/>
      <c r="J8" s="40">
        <f ca="1"/>
        <v>-4.5</v>
      </c>
      <c r="K8" s="38">
        <v>35</v>
      </c>
      <c r="L8" s="39"/>
      <c r="M8" s="40">
        <f ca="1"/>
        <v>35</v>
      </c>
      <c r="N8" s="36">
        <v>-33</v>
      </c>
      <c r="O8" s="5"/>
      <c r="P8" s="6">
        <f ca="1"/>
        <v>-33</v>
      </c>
      <c r="Q8" s="36">
        <v>-4</v>
      </c>
      <c r="R8" s="5"/>
      <c r="S8" s="6">
        <f ca="1"/>
        <v>-4</v>
      </c>
      <c r="T8" s="26">
        <f t="shared" ca="1" si="0"/>
        <v>1868.5</v>
      </c>
      <c r="U8" s="27">
        <f t="shared" ca="1" si="1"/>
        <v>6454.5</v>
      </c>
      <c r="V8" s="5">
        <f t="shared" ca="1" si="2"/>
        <v>2937</v>
      </c>
      <c r="W8" s="5">
        <f t="shared" ca="1" si="3"/>
        <v>13272</v>
      </c>
      <c r="X8" s="6">
        <f t="shared" ca="1" si="4"/>
        <v>1995</v>
      </c>
      <c r="Z8" s="1">
        <f ca="1">_xll.QDates_SpecificWeekday(EDATE(Z7,1),"Wednesday",1)</f>
        <v>43649</v>
      </c>
      <c r="AA8" t="str">
        <f t="shared" ca="1" si="6"/>
        <v>JUL19</v>
      </c>
      <c r="AB8" s="12">
        <v>0.16159786224365236</v>
      </c>
      <c r="AC8" s="13">
        <v>0.15749834060668946</v>
      </c>
      <c r="AD8" s="18">
        <v>0.1556997776031494</v>
      </c>
      <c r="AE8" s="13">
        <v>0.16669586181640625</v>
      </c>
      <c r="AF8" s="14">
        <v>0.17309696197509766</v>
      </c>
      <c r="AG8" s="21">
        <v>0.1681964111328125</v>
      </c>
      <c r="AH8" s="22">
        <v>0.16119722366333009</v>
      </c>
      <c r="AI8" s="23">
        <v>0.15599990844726563</v>
      </c>
      <c r="AJ8" s="22">
        <v>0.1647960662841797</v>
      </c>
      <c r="AK8" s="24">
        <v>0.17139656066894532</v>
      </c>
      <c r="AL8" s="89">
        <v>0.25709529876708986</v>
      </c>
      <c r="AM8" s="90">
        <v>0.24729610443115235</v>
      </c>
      <c r="AN8" s="91">
        <v>0.23680011749267579</v>
      </c>
      <c r="AO8" s="90">
        <v>0.24179752349853514</v>
      </c>
      <c r="AP8" s="92">
        <v>0.24549797058105469</v>
      </c>
      <c r="AQ8" s="10">
        <v>0.25019958496093753</v>
      </c>
      <c r="AS8" s="1"/>
      <c r="AY8" s="1"/>
      <c r="BF8" t="s">
        <v>93</v>
      </c>
      <c r="BG8" t="s">
        <v>91</v>
      </c>
    </row>
    <row r="9" spans="1:63" x14ac:dyDescent="0.35">
      <c r="A9" t="str">
        <f ca="1">IF(D9=m3Date,"03",_xll.QDates_GetMonthCodeAndYear(D9,2))</f>
        <v>M19</v>
      </c>
      <c r="B9" t="str">
        <f t="shared" ca="1" si="5"/>
        <v>S M1903</v>
      </c>
      <c r="D9" s="1">
        <f ca="1">_xll.QDates_NextLMECurveDate(D8,m3Date,FALSE)</f>
        <v>43635</v>
      </c>
      <c r="E9" s="38">
        <v>-4</v>
      </c>
      <c r="F9" s="39"/>
      <c r="G9" s="40">
        <f ca="1"/>
        <v>-4</v>
      </c>
      <c r="H9" s="38">
        <v>1</v>
      </c>
      <c r="I9" s="39"/>
      <c r="J9" s="40">
        <f ca="1"/>
        <v>1</v>
      </c>
      <c r="K9" s="38">
        <v>16</v>
      </c>
      <c r="L9" s="39"/>
      <c r="M9" s="40">
        <f ca="1"/>
        <v>16</v>
      </c>
      <c r="N9" s="38">
        <v>0</v>
      </c>
      <c r="O9" s="5"/>
      <c r="P9" s="6">
        <f ca="1"/>
        <v>0</v>
      </c>
      <c r="Q9" s="38">
        <v>-1</v>
      </c>
      <c r="R9" s="5"/>
      <c r="S9" s="6">
        <f ca="1"/>
        <v>-1</v>
      </c>
      <c r="T9" s="26">
        <f t="shared" ca="1" si="0"/>
        <v>1879</v>
      </c>
      <c r="U9" s="27">
        <f t="shared" ca="1" si="1"/>
        <v>6460</v>
      </c>
      <c r="V9" s="5">
        <f t="shared" ca="1" si="2"/>
        <v>2918</v>
      </c>
      <c r="W9" s="5">
        <f t="shared" ca="1" si="3"/>
        <v>13305</v>
      </c>
      <c r="X9" s="6">
        <f t="shared" ca="1" si="4"/>
        <v>1998</v>
      </c>
      <c r="Z9" s="1">
        <f ca="1">_xll.QDates_SpecificWeekday(EDATE(Z8,1),"Wednesday",1)</f>
        <v>43684</v>
      </c>
      <c r="AA9" t="str">
        <f t="shared" ca="1" si="6"/>
        <v>AUG19</v>
      </c>
      <c r="AB9" s="12">
        <v>0.16479772567749024</v>
      </c>
      <c r="AC9" s="13">
        <v>0.1605983543395996</v>
      </c>
      <c r="AD9" s="18">
        <v>0.15869973182678224</v>
      </c>
      <c r="AE9" s="13">
        <v>0.1696959114074707</v>
      </c>
      <c r="AF9" s="14">
        <v>0.17579700469970702</v>
      </c>
      <c r="AG9" s="21">
        <v>0.1743960189819336</v>
      </c>
      <c r="AH9" s="22">
        <v>0.16639699935913085</v>
      </c>
      <c r="AI9" s="23">
        <v>0.16049989700317382</v>
      </c>
      <c r="AJ9" s="22">
        <v>0.16849636077880858</v>
      </c>
      <c r="AK9" s="24">
        <v>0.17449684143066407</v>
      </c>
      <c r="AL9" s="89">
        <v>0.26009454727172854</v>
      </c>
      <c r="AM9" s="90">
        <v>0.24819562911987306</v>
      </c>
      <c r="AN9" s="91">
        <v>0.23610019683837891</v>
      </c>
      <c r="AO9" s="90">
        <v>0.24019800186157225</v>
      </c>
      <c r="AP9" s="92">
        <v>0.2426985740661621</v>
      </c>
      <c r="AQ9" s="10">
        <v>0.25739948272705077</v>
      </c>
      <c r="AS9" s="1"/>
      <c r="AY9" s="1"/>
      <c r="BF9" t="s">
        <v>42</v>
      </c>
      <c r="BG9" t="s">
        <v>7</v>
      </c>
    </row>
    <row r="10" spans="1:63" x14ac:dyDescent="0.35">
      <c r="A10" t="str">
        <f ca="1">IF(D10=m3Date,"03",_xll.QDates_GetMonthCodeAndYear(D10,2))</f>
        <v>03</v>
      </c>
      <c r="B10" t="str">
        <f t="shared" ca="1" si="5"/>
        <v>S 0303</v>
      </c>
      <c r="D10" s="1">
        <f ca="1">_xll.QDates_NextLMECurveDate(D9,m3Date,FALSE)</f>
        <v>43649</v>
      </c>
      <c r="E10" s="38">
        <v>0</v>
      </c>
      <c r="F10" s="39"/>
      <c r="G10" s="40">
        <f ca="1"/>
        <v>0</v>
      </c>
      <c r="H10" s="38">
        <v>0</v>
      </c>
      <c r="I10" s="39"/>
      <c r="J10" s="40">
        <f ca="1"/>
        <v>0</v>
      </c>
      <c r="K10" s="38">
        <v>0</v>
      </c>
      <c r="L10" s="39"/>
      <c r="M10" s="40">
        <f ca="1"/>
        <v>0</v>
      </c>
      <c r="N10" s="36">
        <v>0</v>
      </c>
      <c r="O10" s="5"/>
      <c r="P10" s="6">
        <f ca="1"/>
        <v>0</v>
      </c>
      <c r="Q10" s="36">
        <v>0</v>
      </c>
      <c r="R10" s="5"/>
      <c r="S10" s="6">
        <f ca="1"/>
        <v>0</v>
      </c>
      <c r="T10" s="26">
        <f t="shared" ca="1" si="0"/>
        <v>1883</v>
      </c>
      <c r="U10" s="27">
        <f t="shared" ca="1" si="1"/>
        <v>6459</v>
      </c>
      <c r="V10" s="5">
        <f t="shared" ca="1" si="2"/>
        <v>2902</v>
      </c>
      <c r="W10" s="5">
        <f t="shared" ca="1" si="3"/>
        <v>13305</v>
      </c>
      <c r="X10" s="6">
        <f t="shared" ca="1" si="4"/>
        <v>1999</v>
      </c>
      <c r="Z10" s="1">
        <f ca="1">_xll.QDates_SpecificWeekday(EDATE(Z9,1),"Wednesday",1)</f>
        <v>43712</v>
      </c>
      <c r="AA10" t="str">
        <f t="shared" ca="1" si="6"/>
        <v>SEP19</v>
      </c>
      <c r="AB10" s="12">
        <v>0.16619756698608398</v>
      </c>
      <c r="AC10" s="13">
        <v>0.16159833908081056</v>
      </c>
      <c r="AD10" s="18">
        <v>0.15969969749450683</v>
      </c>
      <c r="AE10" s="13">
        <v>0.17049591064453126</v>
      </c>
      <c r="AF10" s="14">
        <v>0.1763969612121582</v>
      </c>
      <c r="AG10" s="21">
        <v>0.17899559020996095</v>
      </c>
      <c r="AH10" s="22">
        <v>0.17059675216674805</v>
      </c>
      <c r="AI10" s="23">
        <v>0.16379991531372071</v>
      </c>
      <c r="AJ10" s="22">
        <v>0.1711965560913086</v>
      </c>
      <c r="AK10" s="24">
        <v>0.17689708709716798</v>
      </c>
      <c r="AL10" s="89">
        <v>0.26169389724731446</v>
      </c>
      <c r="AM10" s="90">
        <v>0.24849519729614258</v>
      </c>
      <c r="AN10" s="91">
        <v>0.23510028839111327</v>
      </c>
      <c r="AO10" s="90">
        <v>0.23839838027954102</v>
      </c>
      <c r="AP10" s="92">
        <v>0.24009902954101561</v>
      </c>
      <c r="AQ10" s="10">
        <v>0.2618994140625</v>
      </c>
      <c r="AS10" s="1"/>
      <c r="AY10" s="1"/>
    </row>
    <row r="11" spans="1:63" x14ac:dyDescent="0.35">
      <c r="A11" t="str">
        <f ca="1">IF(D11=m3Date,"03",_xll.QDates_GetMonthCodeAndYear(D11,2))</f>
        <v>N19</v>
      </c>
      <c r="B11" t="str">
        <f t="shared" ca="1" si="5"/>
        <v>S 03N19</v>
      </c>
      <c r="D11" s="1">
        <f ca="1">_xll.QDates_NextLMECurveDate(D10,m3Date,FALSE)</f>
        <v>43663</v>
      </c>
      <c r="E11" s="38">
        <v>-5.5</v>
      </c>
      <c r="F11" s="39"/>
      <c r="G11" s="40">
        <f ca="1"/>
        <v>-5.5</v>
      </c>
      <c r="H11" s="38">
        <v>-3.5</v>
      </c>
      <c r="I11" s="39"/>
      <c r="J11" s="40">
        <f ca="1"/>
        <v>-3.5</v>
      </c>
      <c r="K11" s="38">
        <v>4</v>
      </c>
      <c r="L11" s="39"/>
      <c r="M11" s="40">
        <f ca="1"/>
        <v>4</v>
      </c>
      <c r="N11" s="36">
        <v>-15</v>
      </c>
      <c r="O11" s="5"/>
      <c r="P11" s="6">
        <f ca="1"/>
        <v>-15</v>
      </c>
      <c r="Q11" s="36">
        <v>-0.5</v>
      </c>
      <c r="R11" s="5"/>
      <c r="S11" s="6">
        <f ca="1"/>
        <v>-0.5</v>
      </c>
      <c r="T11" s="26">
        <f t="shared" ca="1" si="0"/>
        <v>1888.5</v>
      </c>
      <c r="U11" s="27">
        <f t="shared" ca="1" si="1"/>
        <v>6462.5</v>
      </c>
      <c r="V11" s="5">
        <f t="shared" ca="1" si="2"/>
        <v>2898</v>
      </c>
      <c r="W11" s="5">
        <f t="shared" ca="1" si="3"/>
        <v>13320</v>
      </c>
      <c r="X11" s="6">
        <f t="shared" ca="1" si="4"/>
        <v>1999.5</v>
      </c>
      <c r="Z11" s="1">
        <f ca="1">_xll.QDates_SpecificWeekday(EDATE(Z10,1),"Wednesday",1)</f>
        <v>43740</v>
      </c>
      <c r="AA11" t="str">
        <f t="shared" ca="1" si="6"/>
        <v>OCT19</v>
      </c>
      <c r="AB11" s="12">
        <v>0.16659719467163087</v>
      </c>
      <c r="AC11" s="13">
        <v>0.1615983009338379</v>
      </c>
      <c r="AD11" s="18">
        <v>0.16019964218139648</v>
      </c>
      <c r="AE11" s="13">
        <v>0.17149580001831055</v>
      </c>
      <c r="AF11" s="14">
        <v>0.17769699096679686</v>
      </c>
      <c r="AG11" s="21">
        <v>0.18539508819580078</v>
      </c>
      <c r="AH11" s="22">
        <v>0.17469638824462891</v>
      </c>
      <c r="AI11" s="23">
        <v>0.16729993820190431</v>
      </c>
      <c r="AJ11" s="22">
        <v>0.17419677734375</v>
      </c>
      <c r="AK11" s="24">
        <v>0.17919727325439452</v>
      </c>
      <c r="AL11" s="89">
        <v>0.26639345169067385</v>
      </c>
      <c r="AM11" s="90">
        <v>0.25079458236694335</v>
      </c>
      <c r="AN11" s="91">
        <v>0.23430044174194337</v>
      </c>
      <c r="AO11" s="90">
        <v>0.23679861068725586</v>
      </c>
      <c r="AP11" s="92">
        <v>0.23789915084838867</v>
      </c>
      <c r="AQ11" s="10">
        <v>0.26949928283691404</v>
      </c>
      <c r="AS11" s="1"/>
      <c r="AY11" s="1"/>
    </row>
    <row r="12" spans="1:63" x14ac:dyDescent="0.35">
      <c r="A12" t="str">
        <f ca="1">IF(D12=m3Date,"03",_xll.QDates_GetMonthCodeAndYear(D12,2))</f>
        <v>Q19</v>
      </c>
      <c r="B12" t="str">
        <f t="shared" ca="1" si="5"/>
        <v>S 03Q19</v>
      </c>
      <c r="D12" s="1">
        <f ca="1">_xll.QDates_NextLMECurveDate(D11,m3Date,FALSE)</f>
        <v>43698</v>
      </c>
      <c r="E12" s="38">
        <v>-16.25</v>
      </c>
      <c r="F12" s="39"/>
      <c r="G12" s="40">
        <f ca="1"/>
        <v>-16.25</v>
      </c>
      <c r="H12" s="38">
        <v>-6.5</v>
      </c>
      <c r="I12" s="39"/>
      <c r="J12" s="40">
        <f ca="1"/>
        <v>-6.5</v>
      </c>
      <c r="K12" s="38">
        <v>20</v>
      </c>
      <c r="L12" s="39"/>
      <c r="M12" s="40">
        <f ca="1"/>
        <v>20</v>
      </c>
      <c r="N12" s="36">
        <v>-45</v>
      </c>
      <c r="O12" s="5"/>
      <c r="P12" s="6">
        <f ca="1"/>
        <v>-45</v>
      </c>
      <c r="Q12" s="36">
        <v>-2</v>
      </c>
      <c r="R12" s="5"/>
      <c r="S12" s="6">
        <f ca="1"/>
        <v>-2</v>
      </c>
      <c r="T12" s="26">
        <f t="shared" ca="1" si="0"/>
        <v>1899.25</v>
      </c>
      <c r="U12" s="27">
        <f t="shared" ca="1" si="1"/>
        <v>6465.5</v>
      </c>
      <c r="V12" s="5">
        <f t="shared" ca="1" si="2"/>
        <v>2882</v>
      </c>
      <c r="W12" s="5">
        <f t="shared" ca="1" si="3"/>
        <v>13350</v>
      </c>
      <c r="X12" s="6">
        <f t="shared" ca="1" si="4"/>
        <v>2001</v>
      </c>
      <c r="Z12" s="1">
        <f ca="1">_xll.QDates_SpecificWeekday(EDATE(Z11,1),"Wednesday",1)</f>
        <v>43775</v>
      </c>
      <c r="AA12" t="str">
        <f t="shared" ca="1" si="6"/>
        <v>NOV19</v>
      </c>
      <c r="AB12" s="12">
        <v>0.16869686126708985</v>
      </c>
      <c r="AC12" s="13">
        <v>0.1625981330871582</v>
      </c>
      <c r="AD12" s="18">
        <v>0.1609996223449707</v>
      </c>
      <c r="AE12" s="13">
        <v>0.1719957733154297</v>
      </c>
      <c r="AF12" s="14">
        <v>0.17799684524536133</v>
      </c>
      <c r="AG12" s="21">
        <v>0.18959472656250001</v>
      </c>
      <c r="AH12" s="22">
        <v>0.17819623947143554</v>
      </c>
      <c r="AI12" s="23">
        <v>0.17009998321533204</v>
      </c>
      <c r="AJ12" s="22">
        <v>0.17619709014892579</v>
      </c>
      <c r="AK12" s="24">
        <v>0.18059759140014647</v>
      </c>
      <c r="AL12" s="89">
        <v>0.26829303741455079</v>
      </c>
      <c r="AM12" s="90">
        <v>0.2518943786621094</v>
      </c>
      <c r="AN12" s="91">
        <v>0.23390056610107421</v>
      </c>
      <c r="AO12" s="90">
        <v>0.23579879760742187</v>
      </c>
      <c r="AP12" s="92">
        <v>0.23639930725097658</v>
      </c>
      <c r="AQ12" s="10">
        <v>0.27529916763305662</v>
      </c>
      <c r="AS12" s="4" t="s">
        <v>35</v>
      </c>
      <c r="AT12" t="str">
        <f ca="1">_xll.QCurves_CreateAssetFxModel(AS12,ValDate,Q2:X2,_xll.QUtils_GoodValues(AB3:AQ3),FundingFx!B27,,AT5)</f>
        <v>Model¬0</v>
      </c>
      <c r="AY12" s="1"/>
    </row>
    <row r="13" spans="1:63" x14ac:dyDescent="0.35">
      <c r="A13" t="str">
        <f ca="1">IF(D13=m3Date,"03",_xll.QDates_GetMonthCodeAndYear(D13,2))</f>
        <v>U19</v>
      </c>
      <c r="B13" t="str">
        <f t="shared" ca="1" si="5"/>
        <v>S 03U19</v>
      </c>
      <c r="D13" s="1">
        <f ca="1">_xll.QDates_NextLMECurveDate(D12,m3Date,FALSE)</f>
        <v>43726</v>
      </c>
      <c r="E13" s="38">
        <v>-25.75</v>
      </c>
      <c r="F13" s="39"/>
      <c r="G13" s="40">
        <f ca="1"/>
        <v>-25.75</v>
      </c>
      <c r="H13" s="38">
        <v>-8.75</v>
      </c>
      <c r="I13" s="39"/>
      <c r="J13" s="40">
        <f ca="1"/>
        <v>-8.75</v>
      </c>
      <c r="K13" s="38">
        <v>37.5</v>
      </c>
      <c r="L13" s="39"/>
      <c r="M13" s="40">
        <f ca="1"/>
        <v>37.5</v>
      </c>
      <c r="N13" s="36">
        <v>-69</v>
      </c>
      <c r="O13" s="5"/>
      <c r="P13" s="6">
        <f ca="1"/>
        <v>-69</v>
      </c>
      <c r="Q13" s="36">
        <v>-5</v>
      </c>
      <c r="R13" s="5"/>
      <c r="S13" s="6">
        <f ca="1"/>
        <v>-5</v>
      </c>
      <c r="T13" s="26">
        <f t="shared" ca="1" si="0"/>
        <v>1908.75</v>
      </c>
      <c r="U13" s="27">
        <f t="shared" ca="1" si="1"/>
        <v>6467.75</v>
      </c>
      <c r="V13" s="5">
        <f t="shared" ca="1" si="2"/>
        <v>2864.5</v>
      </c>
      <c r="W13" s="5">
        <f t="shared" ca="1" si="3"/>
        <v>13374</v>
      </c>
      <c r="X13" s="6">
        <f t="shared" ca="1" si="4"/>
        <v>2004</v>
      </c>
      <c r="Z13" s="1">
        <f ca="1">_xll.QDates_SpecificWeekday(EDATE(Z12,1),"Wednesday",1)</f>
        <v>43803</v>
      </c>
      <c r="AA13" t="str">
        <f t="shared" ca="1" si="6"/>
        <v>DEC19</v>
      </c>
      <c r="AB13" s="12">
        <v>0.17029668807983397</v>
      </c>
      <c r="AC13" s="13">
        <v>0.16369808197021485</v>
      </c>
      <c r="AD13" s="18">
        <v>0.16189962387084961</v>
      </c>
      <c r="AE13" s="13">
        <v>0.17219577789306639</v>
      </c>
      <c r="AF13" s="14">
        <v>0.17829671859741211</v>
      </c>
      <c r="AG13" s="21">
        <v>0.19329458236694336</v>
      </c>
      <c r="AH13" s="22">
        <v>0.18159608840942382</v>
      </c>
      <c r="AI13" s="23">
        <v>0.17250001907348633</v>
      </c>
      <c r="AJ13" s="22">
        <v>0.17789728164672852</v>
      </c>
      <c r="AK13" s="24">
        <v>0.18159772872924804</v>
      </c>
      <c r="AL13" s="89">
        <v>0.2693927764892578</v>
      </c>
      <c r="AM13" s="90">
        <v>0.25239427566528322</v>
      </c>
      <c r="AN13" s="91">
        <v>0.23380064010620116</v>
      </c>
      <c r="AO13" s="90">
        <v>0.2352988052368164</v>
      </c>
      <c r="AP13" s="92">
        <v>0.2355992889404297</v>
      </c>
      <c r="AQ13" s="10">
        <v>0.27989906311035156</v>
      </c>
    </row>
    <row r="14" spans="1:63" x14ac:dyDescent="0.35">
      <c r="A14" t="str">
        <f ca="1">IF(D14=m3Date,"03",_xll.QDates_GetMonthCodeAndYear(D14,2))</f>
        <v>V19</v>
      </c>
      <c r="B14" t="str">
        <f t="shared" ca="1" si="5"/>
        <v>S 03V19</v>
      </c>
      <c r="D14" s="1">
        <f ca="1">_xll.QDates_NextLMECurveDate(D13,m3Date,FALSE)</f>
        <v>43754</v>
      </c>
      <c r="E14" s="38">
        <v>-33.75</v>
      </c>
      <c r="F14" s="39"/>
      <c r="G14" s="40">
        <f ca="1"/>
        <v>-33.75</v>
      </c>
      <c r="H14" s="38">
        <v>-11</v>
      </c>
      <c r="I14" s="39"/>
      <c r="J14" s="40">
        <f ca="1"/>
        <v>-11</v>
      </c>
      <c r="K14" s="38">
        <v>53.5</v>
      </c>
      <c r="L14" s="39"/>
      <c r="M14" s="40">
        <f ca="1"/>
        <v>53.5</v>
      </c>
      <c r="N14" s="36">
        <v>-94</v>
      </c>
      <c r="O14" s="5"/>
      <c r="P14" s="6">
        <f ca="1"/>
        <v>-94</v>
      </c>
      <c r="Q14" s="36">
        <v>-7</v>
      </c>
      <c r="R14" s="5"/>
      <c r="S14" s="6">
        <f ca="1"/>
        <v>-7</v>
      </c>
      <c r="T14" s="26">
        <f t="shared" ca="1" si="0"/>
        <v>1916.75</v>
      </c>
      <c r="U14" s="27">
        <f t="shared" ca="1" si="1"/>
        <v>6470</v>
      </c>
      <c r="V14" s="5">
        <f t="shared" ca="1" si="2"/>
        <v>2848.5</v>
      </c>
      <c r="W14" s="5">
        <f t="shared" ca="1" si="3"/>
        <v>13399</v>
      </c>
      <c r="X14" s="6">
        <f t="shared" ca="1" si="4"/>
        <v>2006</v>
      </c>
      <c r="Z14" s="1">
        <f ca="1">_xll.QDates_SpecificWeekday(EDATE(Z13,1),"Wednesday",1)</f>
        <v>43831</v>
      </c>
      <c r="AA14" t="str">
        <f t="shared" ca="1" si="6"/>
        <v>JAN20</v>
      </c>
      <c r="AB14" s="12">
        <v>0.17079660415649414</v>
      </c>
      <c r="AC14" s="13">
        <v>0.16409805297851562</v>
      </c>
      <c r="AD14" s="18">
        <v>0.1619996452331543</v>
      </c>
      <c r="AE14" s="13">
        <v>0.17139579772949218</v>
      </c>
      <c r="AF14" s="14">
        <v>0.17809658050537108</v>
      </c>
      <c r="AG14" s="21">
        <v>0.19509450912475587</v>
      </c>
      <c r="AH14" s="22">
        <v>0.18299598693847657</v>
      </c>
      <c r="AI14" s="23">
        <v>0.17330005645751953</v>
      </c>
      <c r="AJ14" s="22">
        <v>0.17859733581542969</v>
      </c>
      <c r="AK14" s="24">
        <v>0.18249782562255859</v>
      </c>
      <c r="AL14" s="89">
        <v>0.27059257507324219</v>
      </c>
      <c r="AM14" s="90">
        <v>0.25259420394897458</v>
      </c>
      <c r="AN14" s="91">
        <v>0.23330070495605468</v>
      </c>
      <c r="AO14" s="90">
        <v>0.23489864349365233</v>
      </c>
      <c r="AP14" s="92">
        <v>0.23659925460815429</v>
      </c>
      <c r="AQ14" s="10">
        <v>0.28099901199340821</v>
      </c>
    </row>
    <row r="15" spans="1:63" x14ac:dyDescent="0.35">
      <c r="A15" t="str">
        <f ca="1">IF(D15=m3Date,"03",_xll.QDates_GetMonthCodeAndYear(D15,2))</f>
        <v>X19</v>
      </c>
      <c r="B15" t="str">
        <f t="shared" ca="1" si="5"/>
        <v>S 03X19</v>
      </c>
      <c r="D15" s="1">
        <f ca="1">_xll.QDates_NextLMECurveDate(D14,m3Date,FALSE)</f>
        <v>43789</v>
      </c>
      <c r="E15" s="38">
        <v>-43.25</v>
      </c>
      <c r="F15" s="39"/>
      <c r="G15" s="40">
        <f ca="1"/>
        <v>-43.25</v>
      </c>
      <c r="H15" s="38">
        <v>-14</v>
      </c>
      <c r="I15" s="39"/>
      <c r="J15" s="40">
        <f ca="1"/>
        <v>-14</v>
      </c>
      <c r="K15" s="38">
        <v>66.5</v>
      </c>
      <c r="L15" s="39"/>
      <c r="M15" s="40">
        <f ca="1"/>
        <v>66.5</v>
      </c>
      <c r="N15" s="36">
        <v>-125</v>
      </c>
      <c r="O15" s="5"/>
      <c r="P15" s="6">
        <f ca="1"/>
        <v>-125</v>
      </c>
      <c r="Q15" s="36">
        <v>-9</v>
      </c>
      <c r="R15" s="5"/>
      <c r="S15" s="6">
        <f ca="1"/>
        <v>-9</v>
      </c>
      <c r="T15" s="26">
        <f t="shared" ca="1" si="0"/>
        <v>1926.25</v>
      </c>
      <c r="U15" s="27">
        <f t="shared" ca="1" si="1"/>
        <v>6473</v>
      </c>
      <c r="V15" s="5">
        <f t="shared" ca="1" si="2"/>
        <v>2835.5</v>
      </c>
      <c r="W15" s="5">
        <f t="shared" ca="1" si="3"/>
        <v>13430</v>
      </c>
      <c r="X15" s="6">
        <f t="shared" ca="1" si="4"/>
        <v>2008</v>
      </c>
      <c r="Z15" s="1">
        <f ca="1">_xll.QDates_SpecificWeekday(EDATE(Z14,1),"Wednesday",1)</f>
        <v>43866</v>
      </c>
      <c r="AA15" t="str">
        <f t="shared" ca="1" si="6"/>
        <v>FEB20</v>
      </c>
      <c r="AB15" s="12">
        <v>0.17139654159545897</v>
      </c>
      <c r="AC15" s="13">
        <v>0.16459804534912109</v>
      </c>
      <c r="AD15" s="18">
        <v>0.16229965209960937</v>
      </c>
      <c r="AE15" s="13">
        <v>0.1713957405090332</v>
      </c>
      <c r="AF15" s="14">
        <v>0.17819646835327149</v>
      </c>
      <c r="AG15" s="21">
        <v>0.19799449920654297</v>
      </c>
      <c r="AH15" s="22">
        <v>0.1859959602355957</v>
      </c>
      <c r="AI15" s="23">
        <v>0.17530012130737305</v>
      </c>
      <c r="AJ15" s="22">
        <v>0.18039735794067382</v>
      </c>
      <c r="AK15" s="24">
        <v>0.18429786682128907</v>
      </c>
      <c r="AL15" s="89">
        <v>0.27129257202148438</v>
      </c>
      <c r="AM15" s="90">
        <v>0.25259422302246093</v>
      </c>
      <c r="AN15" s="91">
        <v>0.23300073623657228</v>
      </c>
      <c r="AO15" s="90">
        <v>0.2347981834411621</v>
      </c>
      <c r="AP15" s="92">
        <v>0.23749935150146484</v>
      </c>
      <c r="AQ15" s="10">
        <v>0.28289894104003904</v>
      </c>
    </row>
    <row r="16" spans="1:63" x14ac:dyDescent="0.35">
      <c r="A16" t="str">
        <f ca="1">IF(D16=m3Date,"03",_xll.QDates_GetMonthCodeAndYear(D16,2))</f>
        <v>Z19</v>
      </c>
      <c r="B16" t="str">
        <f t="shared" ca="1" si="5"/>
        <v>S 03Z19</v>
      </c>
      <c r="D16" s="1">
        <f ca="1">_xll.QDates_NextLMECurveDate(D15,m3Date,FALSE)</f>
        <v>43817</v>
      </c>
      <c r="E16" s="38">
        <v>-50.75</v>
      </c>
      <c r="F16" s="39"/>
      <c r="G16" s="40">
        <f ca="1"/>
        <v>-50.75</v>
      </c>
      <c r="H16" s="38">
        <v>-17</v>
      </c>
      <c r="I16" s="39"/>
      <c r="J16" s="40">
        <f ca="1"/>
        <v>-17</v>
      </c>
      <c r="K16" s="38">
        <v>77.5</v>
      </c>
      <c r="L16" s="39"/>
      <c r="M16" s="40">
        <f ca="1"/>
        <v>77.5</v>
      </c>
      <c r="N16" s="36">
        <v>-150</v>
      </c>
      <c r="O16" s="5"/>
      <c r="P16" s="6">
        <f ca="1"/>
        <v>-150</v>
      </c>
      <c r="Q16" s="36">
        <v>-11</v>
      </c>
      <c r="R16" s="5"/>
      <c r="S16" s="6">
        <f ca="1"/>
        <v>-11</v>
      </c>
      <c r="T16" s="26">
        <f t="shared" ca="1" si="0"/>
        <v>1933.75</v>
      </c>
      <c r="U16" s="27">
        <f t="shared" ca="1" si="1"/>
        <v>6476</v>
      </c>
      <c r="V16" s="5">
        <f t="shared" ca="1" si="2"/>
        <v>2824.5</v>
      </c>
      <c r="W16" s="5">
        <f t="shared" ca="1" si="3"/>
        <v>13455</v>
      </c>
      <c r="X16" s="6">
        <f t="shared" ca="1" si="4"/>
        <v>2010</v>
      </c>
      <c r="Z16" s="1">
        <f ca="1">_xll.QDates_SpecificWeekday(EDATE(Z15,1),"Wednesday",1)</f>
        <v>43894</v>
      </c>
      <c r="AA16" t="str">
        <f t="shared" ca="1" si="6"/>
        <v>MAR20</v>
      </c>
      <c r="AB16" s="12">
        <v>0.17179655075073241</v>
      </c>
      <c r="AC16" s="13">
        <v>0.16509805679321288</v>
      </c>
      <c r="AD16" s="18">
        <v>0.16249967575073243</v>
      </c>
      <c r="AE16" s="13">
        <v>0.17139572143554688</v>
      </c>
      <c r="AF16" s="14">
        <v>0.17819639205932616</v>
      </c>
      <c r="AG16" s="21">
        <v>0.20059446334838868</v>
      </c>
      <c r="AH16" s="22">
        <v>0.18839588165283203</v>
      </c>
      <c r="AI16" s="23">
        <v>0.17720012664794921</v>
      </c>
      <c r="AJ16" s="22">
        <v>0.18219736099243164</v>
      </c>
      <c r="AK16" s="24">
        <v>0.18599794387817384</v>
      </c>
      <c r="AL16" s="89">
        <v>0.26919294357299806</v>
      </c>
      <c r="AM16" s="90">
        <v>0.25229457855224607</v>
      </c>
      <c r="AN16" s="91">
        <v>0.23280082702636717</v>
      </c>
      <c r="AO16" s="90">
        <v>0.23379913330078125</v>
      </c>
      <c r="AP16" s="92">
        <v>0.23309980392456053</v>
      </c>
      <c r="AQ16" s="10">
        <v>0.2839988708496094</v>
      </c>
    </row>
    <row r="17" spans="1:58" x14ac:dyDescent="0.35">
      <c r="A17" t="str">
        <f ca="1">IF(D17=m3Date,"03",_xll.QDates_GetMonthCodeAndYear(D17,2))</f>
        <v>F20</v>
      </c>
      <c r="B17" t="str">
        <f t="shared" ca="1" si="5"/>
        <v>S 03F20</v>
      </c>
      <c r="D17" s="1">
        <f ca="1">_xll.QDates_NextLMECurveDate(D16,m3Date,FALSE)</f>
        <v>43845</v>
      </c>
      <c r="E17" s="38">
        <v>-58.75</v>
      </c>
      <c r="F17" s="39"/>
      <c r="G17" s="40">
        <f ca="1"/>
        <v>-58.75</v>
      </c>
      <c r="H17" s="38">
        <v>-18.5</v>
      </c>
      <c r="I17" s="39"/>
      <c r="J17" s="40">
        <f ca="1"/>
        <v>-18.5</v>
      </c>
      <c r="K17" s="38">
        <v>87.5</v>
      </c>
      <c r="L17" s="39"/>
      <c r="M17" s="40">
        <f ca="1"/>
        <v>87.5</v>
      </c>
      <c r="N17" s="36">
        <v>-176</v>
      </c>
      <c r="O17" s="5"/>
      <c r="P17" s="6">
        <f ca="1"/>
        <v>-176</v>
      </c>
      <c r="Q17" s="36">
        <v>-13</v>
      </c>
      <c r="R17" s="5"/>
      <c r="S17" s="6">
        <f ca="1"/>
        <v>-13</v>
      </c>
      <c r="T17" s="26">
        <f t="shared" ca="1" si="0"/>
        <v>1941.75</v>
      </c>
      <c r="U17" s="27">
        <f t="shared" ca="1" si="1"/>
        <v>6477.5</v>
      </c>
      <c r="V17" s="5">
        <f t="shared" ca="1" si="2"/>
        <v>2814.5</v>
      </c>
      <c r="W17" s="5">
        <f t="shared" ca="1" si="3"/>
        <v>13481</v>
      </c>
      <c r="X17" s="6">
        <f t="shared" ca="1" si="4"/>
        <v>2012</v>
      </c>
      <c r="Z17" s="1">
        <f ca="1">_xll.QDates_SpecificWeekday(EDATE(Z16,1),"Wednesday",1)</f>
        <v>43922</v>
      </c>
      <c r="AA17" t="str">
        <f t="shared" ca="1" si="6"/>
        <v>APR20</v>
      </c>
      <c r="AB17" s="12">
        <v>0.17219655990600585</v>
      </c>
      <c r="AC17" s="13">
        <v>0.16539804458618165</v>
      </c>
      <c r="AD17" s="18">
        <v>0.16259967803955078</v>
      </c>
      <c r="AE17" s="13">
        <v>0.17129570007324219</v>
      </c>
      <c r="AF17" s="14">
        <v>0.17809633255004884</v>
      </c>
      <c r="AG17" s="21">
        <v>0.20259443283081055</v>
      </c>
      <c r="AH17" s="22">
        <v>0.19019584655761718</v>
      </c>
      <c r="AI17" s="23">
        <v>0.17840017318725587</v>
      </c>
      <c r="AJ17" s="22">
        <v>0.18329744338989257</v>
      </c>
      <c r="AK17" s="24">
        <v>0.18659799575805663</v>
      </c>
      <c r="AL17" s="89">
        <v>0.26909320831298827</v>
      </c>
      <c r="AM17" s="90">
        <v>0.25209474563598633</v>
      </c>
      <c r="AN17" s="91">
        <v>0.23250089645385741</v>
      </c>
      <c r="AO17" s="90">
        <v>0.2332993507385254</v>
      </c>
      <c r="AP17" s="92">
        <v>0.23269987106323242</v>
      </c>
      <c r="AQ17" s="10">
        <v>0.28489887237548828</v>
      </c>
      <c r="BA17" s="4"/>
      <c r="BB17" s="4"/>
      <c r="BC17" s="4"/>
      <c r="BD17" s="4"/>
      <c r="BE17" s="4"/>
      <c r="BF17" s="4"/>
    </row>
    <row r="18" spans="1:58" x14ac:dyDescent="0.35">
      <c r="A18" t="str">
        <f ca="1">IF(D18=m3Date,"03",_xll.QDates_GetMonthCodeAndYear(D18,2))</f>
        <v>G20</v>
      </c>
      <c r="B18" t="str">
        <f t="shared" ca="1" si="5"/>
        <v>S 03G20</v>
      </c>
      <c r="D18" s="1">
        <f ca="1">_xll.QDates_NextLMECurveDate(D17,m3Date,FALSE)</f>
        <v>43880</v>
      </c>
      <c r="E18" s="38">
        <v>-65.75</v>
      </c>
      <c r="F18" s="39"/>
      <c r="G18" s="40">
        <f ca="1"/>
        <v>-65.75</v>
      </c>
      <c r="H18" s="38">
        <v>-19.75</v>
      </c>
      <c r="I18" s="39"/>
      <c r="J18" s="40">
        <f ca="1"/>
        <v>-19.75</v>
      </c>
      <c r="K18" s="38">
        <v>97.5</v>
      </c>
      <c r="L18" s="39"/>
      <c r="M18" s="40">
        <f ca="1"/>
        <v>97.5</v>
      </c>
      <c r="N18" s="36">
        <v>-202</v>
      </c>
      <c r="O18" s="5"/>
      <c r="P18" s="6">
        <f ca="1"/>
        <v>-202</v>
      </c>
      <c r="Q18" s="36">
        <v>-15</v>
      </c>
      <c r="R18" s="5"/>
      <c r="S18" s="6">
        <f ca="1"/>
        <v>-15</v>
      </c>
      <c r="T18" s="26">
        <f t="shared" ca="1" si="0"/>
        <v>1948.75</v>
      </c>
      <c r="U18" s="27">
        <f t="shared" ca="1" si="1"/>
        <v>6478.75</v>
      </c>
      <c r="V18" s="5">
        <f t="shared" ca="1" si="2"/>
        <v>2804.5</v>
      </c>
      <c r="W18" s="5">
        <f t="shared" ca="1" si="3"/>
        <v>13507</v>
      </c>
      <c r="X18" s="6">
        <f t="shared" ca="1" si="4"/>
        <v>2014</v>
      </c>
      <c r="Z18" s="1">
        <f ca="1">_xll.QDates_SpecificWeekday(EDATE(Z17,1),"Wednesday",1)</f>
        <v>43957</v>
      </c>
      <c r="AA18" t="str">
        <f t="shared" ca="1" si="6"/>
        <v>MAY20</v>
      </c>
      <c r="AB18" s="12">
        <v>0.17239660263061524</v>
      </c>
      <c r="AC18" s="13">
        <v>0.16569805145263672</v>
      </c>
      <c r="AD18" s="18">
        <v>0.16259969711303712</v>
      </c>
      <c r="AE18" s="13">
        <v>0.17099569320678712</v>
      </c>
      <c r="AF18" s="14">
        <v>0.17789628982543945</v>
      </c>
      <c r="AG18" s="21">
        <v>0.20579433441162109</v>
      </c>
      <c r="AH18" s="22">
        <v>0.19239572525024415</v>
      </c>
      <c r="AI18" s="23">
        <v>0.18000022888183595</v>
      </c>
      <c r="AJ18" s="22">
        <v>0.18479747772216798</v>
      </c>
      <c r="AK18" s="24">
        <v>0.18799806594848634</v>
      </c>
      <c r="AL18" s="89">
        <v>0.26889348983764649</v>
      </c>
      <c r="AM18" s="90">
        <v>0.25259489059448242</v>
      </c>
      <c r="AN18" s="91">
        <v>0.23220098495483399</v>
      </c>
      <c r="AO18" s="90">
        <v>0.2328994369506836</v>
      </c>
      <c r="AP18" s="92">
        <v>0.23229990005493165</v>
      </c>
      <c r="AQ18" s="10">
        <v>0.28559883117675783</v>
      </c>
      <c r="AZ18" s="1"/>
      <c r="BA18" s="62"/>
      <c r="BB18" s="62"/>
      <c r="BC18" s="62"/>
      <c r="BD18" s="62"/>
      <c r="BE18" s="62"/>
      <c r="BF18" s="62"/>
    </row>
    <row r="19" spans="1:58" x14ac:dyDescent="0.35">
      <c r="A19" t="str">
        <f ca="1">IF(D19=m3Date,"03",_xll.QDates_GetMonthCodeAndYear(D19,2))</f>
        <v>H20</v>
      </c>
      <c r="B19" t="str">
        <f t="shared" ca="1" si="5"/>
        <v>S 03H20</v>
      </c>
      <c r="D19" s="1">
        <f ca="1">_xll.QDates_NextLMECurveDate(D18,m3Date,FALSE)</f>
        <v>43908</v>
      </c>
      <c r="E19" s="38">
        <v>-73.75</v>
      </c>
      <c r="F19" s="39"/>
      <c r="G19" s="40">
        <f ca="1"/>
        <v>-73.75</v>
      </c>
      <c r="H19" s="38">
        <v>-21</v>
      </c>
      <c r="I19" s="39"/>
      <c r="J19" s="40">
        <f ca="1"/>
        <v>-21</v>
      </c>
      <c r="K19" s="38">
        <v>107.5</v>
      </c>
      <c r="L19" s="39"/>
      <c r="M19" s="40">
        <f ca="1"/>
        <v>107.5</v>
      </c>
      <c r="N19" s="36">
        <v>-225</v>
      </c>
      <c r="O19" s="5"/>
      <c r="P19" s="6">
        <f ca="1"/>
        <v>-225</v>
      </c>
      <c r="Q19" s="36">
        <v>-16.5</v>
      </c>
      <c r="R19" s="5"/>
      <c r="S19" s="6">
        <f ca="1"/>
        <v>-16.5</v>
      </c>
      <c r="T19" s="26">
        <f t="shared" ca="1" si="0"/>
        <v>1956.75</v>
      </c>
      <c r="U19" s="27">
        <f t="shared" ca="1" si="1"/>
        <v>6480</v>
      </c>
      <c r="V19" s="5">
        <f t="shared" ca="1" si="2"/>
        <v>2794.5</v>
      </c>
      <c r="W19" s="5">
        <f t="shared" ca="1" si="3"/>
        <v>13530</v>
      </c>
      <c r="X19" s="6">
        <f t="shared" ca="1" si="4"/>
        <v>2015.5</v>
      </c>
      <c r="Z19" s="1">
        <f ca="1">_xll.QDates_SpecificWeekday(EDATE(Z18,1),"Wednesday",1)</f>
        <v>43985</v>
      </c>
      <c r="AA19" t="str">
        <f t="shared" ca="1" si="6"/>
        <v>JUN20</v>
      </c>
      <c r="AB19" s="12">
        <v>0.17259658813476564</v>
      </c>
      <c r="AC19" s="13">
        <v>0.16589805603027344</v>
      </c>
      <c r="AD19" s="18">
        <v>0.16259971618652344</v>
      </c>
      <c r="AE19" s="13">
        <v>0.17079570770263672</v>
      </c>
      <c r="AF19" s="14">
        <v>0.17759626388549804</v>
      </c>
      <c r="AG19" s="21">
        <v>0.20759428024291993</v>
      </c>
      <c r="AH19" s="22">
        <v>0.19429571151733399</v>
      </c>
      <c r="AI19" s="23">
        <v>0.18120027542114259</v>
      </c>
      <c r="AJ19" s="22">
        <v>0.18589750289916993</v>
      </c>
      <c r="AK19" s="24">
        <v>0.18899810791015625</v>
      </c>
      <c r="AL19" s="89">
        <v>0.26899366378784179</v>
      </c>
      <c r="AM19" s="90">
        <v>0.25269500732421873</v>
      </c>
      <c r="AN19" s="91">
        <v>0.23220104217529297</v>
      </c>
      <c r="AO19" s="90">
        <v>0.23289949417114258</v>
      </c>
      <c r="AP19" s="92">
        <v>0.23219991683959962</v>
      </c>
      <c r="AQ19" s="10">
        <v>0.28649877548217773</v>
      </c>
      <c r="AZ19" s="1"/>
      <c r="BA19" s="62"/>
      <c r="BB19" s="62"/>
      <c r="BC19" s="62"/>
      <c r="BD19" s="62"/>
      <c r="BE19" s="62"/>
      <c r="BF19" s="62"/>
    </row>
    <row r="20" spans="1:58" x14ac:dyDescent="0.35">
      <c r="A20" t="str">
        <f ca="1">IF(D20=m3Date,"03",_xll.QDates_GetMonthCodeAndYear(D20,2))</f>
        <v>J20</v>
      </c>
      <c r="B20" t="str">
        <f t="shared" ca="1" si="5"/>
        <v>S 03J20</v>
      </c>
      <c r="D20" s="1">
        <f ca="1">_xll.QDates_NextLMECurveDate(D19,m3Date,FALSE)</f>
        <v>43936</v>
      </c>
      <c r="E20" s="38">
        <v>-80</v>
      </c>
      <c r="F20" s="39"/>
      <c r="G20" s="40">
        <f ca="1"/>
        <v>-80</v>
      </c>
      <c r="H20" s="38">
        <v>-21.75</v>
      </c>
      <c r="I20" s="39"/>
      <c r="J20" s="40">
        <f ca="1"/>
        <v>-21.75</v>
      </c>
      <c r="K20" s="38">
        <v>117.5</v>
      </c>
      <c r="L20" s="39"/>
      <c r="M20" s="40">
        <f ca="1"/>
        <v>117.5</v>
      </c>
      <c r="N20" s="36">
        <v>-248</v>
      </c>
      <c r="O20" s="5"/>
      <c r="P20" s="6">
        <f ca="1"/>
        <v>-248</v>
      </c>
      <c r="Q20" s="36">
        <v>-19</v>
      </c>
      <c r="R20" s="5"/>
      <c r="S20" s="6">
        <f ca="1"/>
        <v>-19</v>
      </c>
      <c r="T20" s="26">
        <f t="shared" ca="1" si="0"/>
        <v>1963</v>
      </c>
      <c r="U20" s="27">
        <f t="shared" ca="1" si="1"/>
        <v>6480.75</v>
      </c>
      <c r="V20" s="5">
        <f t="shared" ca="1" si="2"/>
        <v>2784.5</v>
      </c>
      <c r="W20" s="5">
        <f t="shared" ca="1" si="3"/>
        <v>13553</v>
      </c>
      <c r="X20" s="6">
        <f t="shared" ca="1" si="4"/>
        <v>2018</v>
      </c>
      <c r="Z20" s="1">
        <f ca="1">_xll.QDates_SpecificWeekday(EDATE(Z19,1),"Wednesday",1)</f>
        <v>44013</v>
      </c>
      <c r="AA20" t="str">
        <f t="shared" ca="1" si="6"/>
        <v>JUL20</v>
      </c>
      <c r="AB20" s="12">
        <v>0.17359657287597657</v>
      </c>
      <c r="AC20" s="13">
        <v>0.16649799346923827</v>
      </c>
      <c r="AD20" s="18">
        <v>0.16289974212646485</v>
      </c>
      <c r="AE20" s="13">
        <v>0.17089572906494141</v>
      </c>
      <c r="AF20" s="14">
        <v>0.17769624710083007</v>
      </c>
      <c r="AG20" s="21">
        <v>0.20939422607421876</v>
      </c>
      <c r="AH20" s="22">
        <v>0.19579568862915039</v>
      </c>
      <c r="AI20" s="23">
        <v>0.18240028381347656</v>
      </c>
      <c r="AJ20" s="22">
        <v>0.18689754486083984</v>
      </c>
      <c r="AK20" s="24">
        <v>0.18989814758300783</v>
      </c>
      <c r="AL20" s="89">
        <v>0.26879381179809569</v>
      </c>
      <c r="AM20" s="90">
        <v>0.2526951217651367</v>
      </c>
      <c r="AN20" s="91">
        <v>0.23210109710693361</v>
      </c>
      <c r="AO20" s="90">
        <v>0.2323995590209961</v>
      </c>
      <c r="AP20" s="92">
        <v>0.23149991989135743</v>
      </c>
      <c r="AQ20" s="10">
        <v>0.28749874114990237</v>
      </c>
      <c r="AZ20" s="1"/>
      <c r="BA20" s="62"/>
      <c r="BB20" s="62"/>
      <c r="BC20" s="62"/>
      <c r="BD20" s="62"/>
      <c r="BE20" s="62"/>
      <c r="BF20" s="62"/>
    </row>
    <row r="21" spans="1:58" x14ac:dyDescent="0.35">
      <c r="A21" t="str">
        <f ca="1">IF(D21=m3Date,"03",_xll.QDates_GetMonthCodeAndYear(D21,2))</f>
        <v>K20</v>
      </c>
      <c r="B21" t="str">
        <f t="shared" ca="1" si="5"/>
        <v>S 03K20</v>
      </c>
      <c r="D21" s="1">
        <f ca="1">_xll.QDates_NextLMECurveDate(D20,m3Date,FALSE)</f>
        <v>43971</v>
      </c>
      <c r="E21" s="38">
        <v>-87.25</v>
      </c>
      <c r="F21" s="39"/>
      <c r="G21" s="40">
        <f ca="1"/>
        <v>-87.25</v>
      </c>
      <c r="H21" s="38">
        <v>-22.5</v>
      </c>
      <c r="I21" s="39"/>
      <c r="J21" s="40">
        <f ca="1"/>
        <v>-22.5</v>
      </c>
      <c r="K21" s="38">
        <v>127.5</v>
      </c>
      <c r="L21" s="39"/>
      <c r="M21" s="40">
        <f ca="1"/>
        <v>127.5</v>
      </c>
      <c r="N21" s="36">
        <v>-271</v>
      </c>
      <c r="O21" s="5"/>
      <c r="P21" s="6">
        <f ca="1"/>
        <v>-271</v>
      </c>
      <c r="Q21" s="36">
        <v>-20.5</v>
      </c>
      <c r="R21" s="5"/>
      <c r="S21" s="6">
        <f ca="1"/>
        <v>-20.5</v>
      </c>
      <c r="T21" s="26">
        <f t="shared" ca="1" si="0"/>
        <v>1970.25</v>
      </c>
      <c r="U21" s="27">
        <f t="shared" ca="1" si="1"/>
        <v>6481.5</v>
      </c>
      <c r="V21" s="5">
        <f t="shared" ca="1" si="2"/>
        <v>2774.5</v>
      </c>
      <c r="W21" s="5">
        <f t="shared" ca="1" si="3"/>
        <v>13576</v>
      </c>
      <c r="X21" s="6">
        <f t="shared" ca="1" si="4"/>
        <v>2019.5</v>
      </c>
      <c r="Z21" s="1">
        <f ca="1">_xll.QDates_SpecificWeekday(EDATE(Z20,1),"Wednesday",1)</f>
        <v>44048</v>
      </c>
      <c r="AA21" t="str">
        <f t="shared" ca="1" si="6"/>
        <v>AUG20</v>
      </c>
      <c r="AB21" s="12">
        <v>0.17419651031494141</v>
      </c>
      <c r="AC21" s="13">
        <v>0.16709798812866211</v>
      </c>
      <c r="AD21" s="18">
        <v>0.1631997299194336</v>
      </c>
      <c r="AE21" s="13">
        <v>0.17099571228027344</v>
      </c>
      <c r="AF21" s="14">
        <v>0.17779628753662111</v>
      </c>
      <c r="AG21" s="21">
        <v>0.21099414825439453</v>
      </c>
      <c r="AH21" s="22">
        <v>0.1970956802368164</v>
      </c>
      <c r="AI21" s="23">
        <v>0.18340032577514648</v>
      </c>
      <c r="AJ21" s="22">
        <v>0.18769758224487304</v>
      </c>
      <c r="AK21" s="24">
        <v>0.19069818496704102</v>
      </c>
      <c r="AL21" s="89">
        <v>0.2687939453125</v>
      </c>
      <c r="AM21" s="90">
        <v>0.2527952766418457</v>
      </c>
      <c r="AN21" s="91">
        <v>0.23220115661621094</v>
      </c>
      <c r="AO21" s="90">
        <v>0.23249956130981445</v>
      </c>
      <c r="AP21" s="92">
        <v>0.23169992446899415</v>
      </c>
      <c r="AQ21" s="10">
        <v>0.28829868316650392</v>
      </c>
      <c r="AZ21" s="1"/>
      <c r="BA21" s="62"/>
      <c r="BB21" s="62"/>
      <c r="BC21" s="62"/>
      <c r="BD21" s="62"/>
      <c r="BE21" s="62"/>
      <c r="BF21" s="62"/>
    </row>
    <row r="22" spans="1:58" x14ac:dyDescent="0.35">
      <c r="A22" t="str">
        <f ca="1">IF(D22=m3Date,"03",_xll.QDates_GetMonthCodeAndYear(D22,2))</f>
        <v>M20</v>
      </c>
      <c r="B22" t="str">
        <f t="shared" ca="1" si="5"/>
        <v>S 03M20</v>
      </c>
      <c r="D22" s="1">
        <f ca="1">_xll.QDates_NextLMECurveDate(D21,m3Date,FALSE)</f>
        <v>43999</v>
      </c>
      <c r="E22" s="38">
        <v>-92.75</v>
      </c>
      <c r="F22" s="39"/>
      <c r="G22" s="40">
        <f ca="1"/>
        <v>-92.75</v>
      </c>
      <c r="H22" s="38">
        <v>-23.25</v>
      </c>
      <c r="I22" s="39"/>
      <c r="J22" s="40">
        <f ca="1"/>
        <v>-23.25</v>
      </c>
      <c r="K22" s="38">
        <v>137.5</v>
      </c>
      <c r="L22" s="39"/>
      <c r="M22" s="40">
        <f ca="1"/>
        <v>137.5</v>
      </c>
      <c r="N22" s="36">
        <v>-294</v>
      </c>
      <c r="O22" s="5"/>
      <c r="P22" s="6">
        <f ca="1"/>
        <v>-294</v>
      </c>
      <c r="Q22" s="36">
        <v>-22</v>
      </c>
      <c r="R22" s="5"/>
      <c r="S22" s="6">
        <f ca="1"/>
        <v>-22</v>
      </c>
      <c r="T22" s="26">
        <f t="shared" ca="1" si="0"/>
        <v>1975.75</v>
      </c>
      <c r="U22" s="27">
        <f t="shared" ca="1" si="1"/>
        <v>6482.25</v>
      </c>
      <c r="V22" s="5">
        <f t="shared" ca="1" si="2"/>
        <v>2764.5</v>
      </c>
      <c r="W22" s="5">
        <f t="shared" ca="1" si="3"/>
        <v>13599</v>
      </c>
      <c r="X22" s="6">
        <f t="shared" ca="1" si="4"/>
        <v>2021</v>
      </c>
      <c r="Z22" s="1">
        <f ca="1">_xll.QDates_SpecificWeekday(EDATE(Z21,1),"Wednesday",1)</f>
        <v>44076</v>
      </c>
      <c r="AA22" t="str">
        <f t="shared" ca="1" si="6"/>
        <v>SEP20</v>
      </c>
      <c r="AB22" s="12">
        <v>0.17479646682739258</v>
      </c>
      <c r="AC22" s="13">
        <v>0.16759798049926758</v>
      </c>
      <c r="AD22" s="18">
        <v>0.16349975585937501</v>
      </c>
      <c r="AE22" s="13">
        <v>0.17119583129882812</v>
      </c>
      <c r="AF22" s="14">
        <v>0.17749635696411134</v>
      </c>
      <c r="AG22" s="21">
        <v>0.21269407272338867</v>
      </c>
      <c r="AH22" s="22">
        <v>0.19859565734863283</v>
      </c>
      <c r="AI22" s="23">
        <v>0.1846003532409668</v>
      </c>
      <c r="AJ22" s="22">
        <v>0.18879758834838867</v>
      </c>
      <c r="AK22" s="24">
        <v>0.19169820785522462</v>
      </c>
      <c r="AL22" s="89">
        <v>0.26879404067993162</v>
      </c>
      <c r="AM22" s="90">
        <v>0.25279537200927732</v>
      </c>
      <c r="AN22" s="91">
        <v>0.23230117797851563</v>
      </c>
      <c r="AO22" s="90">
        <v>0.23279953002929688</v>
      </c>
      <c r="AP22" s="92">
        <v>0.23199993133544922</v>
      </c>
      <c r="AQ22" s="10">
        <v>0.28879861831665038</v>
      </c>
      <c r="AS22" s="1"/>
      <c r="AY22" s="1"/>
      <c r="AZ22" s="1"/>
      <c r="BA22" s="62"/>
      <c r="BB22" s="62"/>
      <c r="BC22" s="62"/>
      <c r="BD22" s="62"/>
      <c r="BE22" s="62"/>
      <c r="BF22" s="62"/>
    </row>
    <row r="23" spans="1:58" x14ac:dyDescent="0.35">
      <c r="A23" t="str">
        <f ca="1">IF(D23=m3Date,"03",_xll.QDates_GetMonthCodeAndYear(D23,2))</f>
        <v>N20</v>
      </c>
      <c r="B23" t="str">
        <f t="shared" ca="1" si="5"/>
        <v>S 03N20</v>
      </c>
      <c r="D23" s="1">
        <f ca="1">_xll.QDates_NextLMECurveDate(D22,m3Date,FALSE)</f>
        <v>44027</v>
      </c>
      <c r="E23" s="38">
        <v>-99.25</v>
      </c>
      <c r="F23" s="39"/>
      <c r="G23" s="40">
        <f ca="1"/>
        <v>-99.25</v>
      </c>
      <c r="H23" s="38">
        <v>-24</v>
      </c>
      <c r="I23" s="39"/>
      <c r="J23" s="40">
        <f ca="1"/>
        <v>-24</v>
      </c>
      <c r="K23" s="38">
        <v>147.5</v>
      </c>
      <c r="L23" s="39"/>
      <c r="M23" s="40">
        <f ca="1"/>
        <v>147.5</v>
      </c>
      <c r="N23" s="36">
        <v>-316</v>
      </c>
      <c r="O23" s="5"/>
      <c r="P23" s="6">
        <f ca="1"/>
        <v>-316</v>
      </c>
      <c r="Q23" s="36">
        <v>-23.5</v>
      </c>
      <c r="R23" s="5"/>
      <c r="S23" s="6">
        <f ca="1"/>
        <v>-23.5</v>
      </c>
      <c r="T23" s="26">
        <f t="shared" ca="1" si="0"/>
        <v>1982.25</v>
      </c>
      <c r="U23" s="27">
        <f t="shared" ca="1" si="1"/>
        <v>6483</v>
      </c>
      <c r="V23" s="5">
        <f t="shared" ca="1" si="2"/>
        <v>2754.5</v>
      </c>
      <c r="W23" s="5">
        <f t="shared" ca="1" si="3"/>
        <v>13621</v>
      </c>
      <c r="X23" s="6">
        <f t="shared" ca="1" si="4"/>
        <v>2022.5</v>
      </c>
      <c r="Z23" s="1">
        <f ca="1">_xll.QDates_SpecificWeekday(EDATE(Z22,1),"Wednesday",1)</f>
        <v>44111</v>
      </c>
      <c r="AA23" t="str">
        <f t="shared" ca="1" si="6"/>
        <v>OCT20</v>
      </c>
      <c r="AB23" s="12">
        <v>0.17589639663696288</v>
      </c>
      <c r="AC23" s="13">
        <v>0.16829792022705078</v>
      </c>
      <c r="AD23" s="18">
        <v>0.16409976959228514</v>
      </c>
      <c r="AE23" s="13">
        <v>0.17149587631225585</v>
      </c>
      <c r="AF23" s="14">
        <v>0.17789640426635742</v>
      </c>
      <c r="AG23" s="21">
        <v>0.2146940040588379</v>
      </c>
      <c r="AH23" s="22">
        <v>0.19989564895629883</v>
      </c>
      <c r="AI23" s="23">
        <v>0.18560039520263671</v>
      </c>
      <c r="AJ23" s="22">
        <v>0.18969760894775389</v>
      </c>
      <c r="AK23" s="24">
        <v>0.19249824523925782</v>
      </c>
      <c r="AL23" s="89">
        <v>0.26879421234130857</v>
      </c>
      <c r="AM23" s="90">
        <v>0.25299551010131838</v>
      </c>
      <c r="AN23" s="91">
        <v>0.23230123519897461</v>
      </c>
      <c r="AO23" s="90">
        <v>0.23269947052001952</v>
      </c>
      <c r="AP23" s="92">
        <v>0.23209991455078124</v>
      </c>
      <c r="AQ23" s="10">
        <v>0.28979860305786131</v>
      </c>
      <c r="AS23" s="1"/>
      <c r="AY23" s="1"/>
      <c r="AZ23" s="1"/>
      <c r="BA23" s="62"/>
      <c r="BB23" s="62"/>
      <c r="BC23" s="62"/>
      <c r="BD23" s="62"/>
      <c r="BE23" s="62"/>
      <c r="BF23" s="62"/>
    </row>
    <row r="24" spans="1:58" x14ac:dyDescent="0.35">
      <c r="A24" t="str">
        <f ca="1">IF(D24=m3Date,"03",_xll.QDates_GetMonthCodeAndYear(D24,2))</f>
        <v>Q20</v>
      </c>
      <c r="B24" t="str">
        <f t="shared" ca="1" si="5"/>
        <v>S 03Q20</v>
      </c>
      <c r="D24" s="1">
        <f ca="1">_xll.QDates_NextLMECurveDate(D23,m3Date,FALSE)</f>
        <v>44062</v>
      </c>
      <c r="E24" s="38">
        <v>-107</v>
      </c>
      <c r="F24" s="39"/>
      <c r="G24" s="40">
        <f ca="1"/>
        <v>-107</v>
      </c>
      <c r="H24" s="38">
        <v>-24.75</v>
      </c>
      <c r="I24" s="39"/>
      <c r="J24" s="40">
        <f ca="1"/>
        <v>-24.75</v>
      </c>
      <c r="K24" s="38">
        <v>157.5</v>
      </c>
      <c r="L24" s="39"/>
      <c r="M24" s="40">
        <f ca="1"/>
        <v>157.5</v>
      </c>
      <c r="N24" s="36">
        <v>-338</v>
      </c>
      <c r="O24" s="5"/>
      <c r="P24" s="6">
        <f ca="1"/>
        <v>-338</v>
      </c>
      <c r="Q24" s="36">
        <v>-25</v>
      </c>
      <c r="R24" s="5"/>
      <c r="S24" s="6">
        <f ca="1"/>
        <v>-25</v>
      </c>
      <c r="T24" s="26">
        <f t="shared" ca="1" si="0"/>
        <v>1990</v>
      </c>
      <c r="U24" s="27">
        <f t="shared" ca="1" si="1"/>
        <v>6483.75</v>
      </c>
      <c r="V24" s="5">
        <f t="shared" ca="1" si="2"/>
        <v>2744.5</v>
      </c>
      <c r="W24" s="5">
        <f t="shared" ca="1" si="3"/>
        <v>13643</v>
      </c>
      <c r="X24" s="6">
        <f t="shared" ca="1" si="4"/>
        <v>2024</v>
      </c>
      <c r="Z24" s="1">
        <f ca="1">_xll.QDates_SpecificWeekday(EDATE(Z23,1),"Wednesday",1)</f>
        <v>44139</v>
      </c>
      <c r="AA24" t="str">
        <f t="shared" ca="1" si="6"/>
        <v>NOV20</v>
      </c>
      <c r="AB24" s="12">
        <v>0.17639636993408203</v>
      </c>
      <c r="AC24" s="13">
        <v>0.16879793167114257</v>
      </c>
      <c r="AD24" s="18">
        <v>0.16429977416992186</v>
      </c>
      <c r="AE24" s="13">
        <v>0.17149593353271483</v>
      </c>
      <c r="AF24" s="14">
        <v>0.17779644012451171</v>
      </c>
      <c r="AG24" s="21">
        <v>0.21589397430419921</v>
      </c>
      <c r="AH24" s="22">
        <v>0.20089565277099608</v>
      </c>
      <c r="AI24" s="23">
        <v>0.18640043258666991</v>
      </c>
      <c r="AJ24" s="22">
        <v>0.19029762268066405</v>
      </c>
      <c r="AK24" s="24">
        <v>0.19319826126098633</v>
      </c>
      <c r="AL24" s="89">
        <v>0.26879434585571288</v>
      </c>
      <c r="AM24" s="90">
        <v>0.25299560546875</v>
      </c>
      <c r="AN24" s="91">
        <v>0.23230125427246093</v>
      </c>
      <c r="AO24" s="90">
        <v>0.23269943237304688</v>
      </c>
      <c r="AP24" s="92">
        <v>0.23219989776611327</v>
      </c>
      <c r="AQ24" s="10">
        <v>0.29039857864379881</v>
      </c>
      <c r="AS24" s="1"/>
      <c r="AY24" s="1"/>
      <c r="AZ24" s="1"/>
      <c r="BA24" s="62"/>
      <c r="BB24" s="62"/>
      <c r="BC24" s="62"/>
      <c r="BD24" s="62"/>
      <c r="BE24" s="62"/>
      <c r="BF24" s="62"/>
    </row>
    <row r="25" spans="1:58" x14ac:dyDescent="0.35">
      <c r="A25" t="str">
        <f ca="1">IF(D25=m3Date,"03",_xll.QDates_GetMonthCodeAndYear(D25,2))</f>
        <v>U20</v>
      </c>
      <c r="B25" t="str">
        <f t="shared" ca="1" si="5"/>
        <v>S 03U20</v>
      </c>
      <c r="D25" s="1">
        <f ca="1">_xll.QDates_NextLMECurveDate(D24,m3Date,FALSE)</f>
        <v>44090</v>
      </c>
      <c r="E25" s="38">
        <v>-113</v>
      </c>
      <c r="F25" s="39"/>
      <c r="G25" s="40">
        <f ca="1"/>
        <v>-113</v>
      </c>
      <c r="H25" s="38">
        <v>-25.5</v>
      </c>
      <c r="I25" s="39"/>
      <c r="J25" s="40">
        <f ca="1"/>
        <v>-25.5</v>
      </c>
      <c r="K25" s="38">
        <v>167.5</v>
      </c>
      <c r="L25" s="39"/>
      <c r="M25" s="40">
        <f ca="1"/>
        <v>167.5</v>
      </c>
      <c r="N25" s="36">
        <v>-360</v>
      </c>
      <c r="O25" s="5"/>
      <c r="P25" s="6">
        <f ca="1"/>
        <v>-360</v>
      </c>
      <c r="Q25" s="36">
        <v>-26.5</v>
      </c>
      <c r="R25" s="5"/>
      <c r="S25" s="6">
        <f ca="1"/>
        <v>-26.5</v>
      </c>
      <c r="T25" s="26">
        <f t="shared" ca="1" si="0"/>
        <v>1996</v>
      </c>
      <c r="U25" s="27">
        <f t="shared" ca="1" si="1"/>
        <v>6484.5</v>
      </c>
      <c r="V25" s="5">
        <f t="shared" ca="1" si="2"/>
        <v>2734.5</v>
      </c>
      <c r="W25" s="5">
        <f t="shared" ca="1" si="3"/>
        <v>13665</v>
      </c>
      <c r="X25" s="6">
        <f t="shared" ca="1" si="4"/>
        <v>2025.5</v>
      </c>
      <c r="Z25" s="1">
        <f ca="1">_xll.QDates_SpecificWeekday(EDATE(Z24,1),"Wednesday",1)</f>
        <v>44167</v>
      </c>
      <c r="AA25" t="str">
        <f t="shared" ca="1" si="6"/>
        <v>DEC20</v>
      </c>
      <c r="AB25" s="12">
        <v>0.17699630737304686</v>
      </c>
      <c r="AC25" s="13">
        <v>0.16929790496826172</v>
      </c>
      <c r="AD25" s="18">
        <v>0.16459978103637696</v>
      </c>
      <c r="AE25" s="13">
        <v>0.1716959571838379</v>
      </c>
      <c r="AF25" s="14">
        <v>0.17779645919799805</v>
      </c>
      <c r="AG25" s="21">
        <v>0.21749401092529297</v>
      </c>
      <c r="AH25" s="22">
        <v>0.20259569168090821</v>
      </c>
      <c r="AI25" s="23">
        <v>0.18760047912597655</v>
      </c>
      <c r="AJ25" s="22">
        <v>0.19139764785766603</v>
      </c>
      <c r="AK25" s="24">
        <v>0.19409828186035155</v>
      </c>
      <c r="AL25" s="89">
        <v>0.26869447708129884</v>
      </c>
      <c r="AM25" s="90">
        <v>0.25299573898315431</v>
      </c>
      <c r="AN25" s="91">
        <v>0.23250129699707031</v>
      </c>
      <c r="AO25" s="90">
        <v>0.23309942245483398</v>
      </c>
      <c r="AP25" s="92">
        <v>0.23249988555908202</v>
      </c>
      <c r="AQ25" s="10">
        <v>0.29159851074218751</v>
      </c>
      <c r="AS25" s="10"/>
      <c r="AY25" s="1"/>
      <c r="AZ25" s="1"/>
      <c r="BA25" s="62"/>
      <c r="BB25" s="62"/>
      <c r="BC25" s="62"/>
      <c r="BD25" s="62"/>
      <c r="BE25" s="62"/>
      <c r="BF25" s="62"/>
    </row>
    <row r="26" spans="1:58" x14ac:dyDescent="0.35">
      <c r="A26" t="str">
        <f ca="1">IF(D26=m3Date,"03",_xll.QDates_GetMonthCodeAndYear(D26,2))</f>
        <v>V20</v>
      </c>
      <c r="B26" t="str">
        <f t="shared" ca="1" si="5"/>
        <v>S 03V20</v>
      </c>
      <c r="D26" s="1">
        <f ca="1">_xll.QDates_NextLMECurveDate(D25,m3Date,FALSE)</f>
        <v>44125</v>
      </c>
      <c r="E26" s="38">
        <v>-120.5</v>
      </c>
      <c r="F26" s="39"/>
      <c r="G26" s="40">
        <f ca="1"/>
        <v>-120.5</v>
      </c>
      <c r="H26" s="38">
        <v>-26</v>
      </c>
      <c r="I26" s="39"/>
      <c r="J26" s="40">
        <f ca="1"/>
        <v>-26</v>
      </c>
      <c r="K26" s="38">
        <v>177.5</v>
      </c>
      <c r="L26" s="39"/>
      <c r="M26" s="40">
        <f ca="1"/>
        <v>177.5</v>
      </c>
      <c r="N26" s="36">
        <v>-382</v>
      </c>
      <c r="O26" s="5"/>
      <c r="P26" s="6">
        <f ca="1"/>
        <v>-382</v>
      </c>
      <c r="Q26" s="36">
        <v>-27.5</v>
      </c>
      <c r="R26" s="5"/>
      <c r="S26" s="6">
        <f ca="1"/>
        <v>-27.5</v>
      </c>
      <c r="T26" s="26">
        <f t="shared" ca="1" si="0"/>
        <v>2003.5</v>
      </c>
      <c r="U26" s="27">
        <f t="shared" ca="1" si="1"/>
        <v>6485</v>
      </c>
      <c r="V26" s="5">
        <f t="shared" ca="1" si="2"/>
        <v>2724.5</v>
      </c>
      <c r="W26" s="5">
        <f t="shared" ca="1" si="3"/>
        <v>13687</v>
      </c>
      <c r="X26" s="6">
        <f t="shared" ca="1" si="4"/>
        <v>2026.5</v>
      </c>
      <c r="Z26" s="1">
        <f ca="1">_xll.QDates_SpecificWeekday(EDATE(Z25,1),"Wednesday",1)</f>
        <v>44202</v>
      </c>
      <c r="AA26" t="str">
        <f t="shared" ca="1" si="6"/>
        <v>JAN21</v>
      </c>
      <c r="AB26" s="12">
        <v>0.17729621887207031</v>
      </c>
      <c r="AC26" s="13">
        <v>0.16939788818359375</v>
      </c>
      <c r="AD26" s="18">
        <v>0.16469976425170899</v>
      </c>
      <c r="AE26" s="13">
        <v>0.17179599761962891</v>
      </c>
      <c r="AF26" s="14">
        <v>0.17779651641845703</v>
      </c>
      <c r="AG26" s="21">
        <v>0.21809410095214843</v>
      </c>
      <c r="AH26" s="22">
        <v>0.20309574127197266</v>
      </c>
      <c r="AI26" s="23">
        <v>0.18790050506591796</v>
      </c>
      <c r="AJ26" s="22">
        <v>0.19169767379760741</v>
      </c>
      <c r="AK26" s="24">
        <v>0.19439836502075195</v>
      </c>
      <c r="AL26" s="89">
        <v>0.26809469223022458</v>
      </c>
      <c r="AM26" s="90">
        <v>0.25319589614868165</v>
      </c>
      <c r="AN26" s="91">
        <v>0.23260133743286132</v>
      </c>
      <c r="AO26" s="90">
        <v>0.23309938430786134</v>
      </c>
      <c r="AP26" s="92">
        <v>0.23269987106323242</v>
      </c>
      <c r="AQ26" s="10">
        <v>0.29179849624633791</v>
      </c>
      <c r="AS26" s="1"/>
      <c r="AY26" s="1"/>
      <c r="AZ26" s="1"/>
      <c r="BA26" s="62"/>
      <c r="BB26" s="62"/>
      <c r="BC26" s="62"/>
      <c r="BD26" s="62"/>
      <c r="BE26" s="62"/>
      <c r="BF26" s="62"/>
    </row>
    <row r="27" spans="1:58" x14ac:dyDescent="0.35">
      <c r="A27" t="str">
        <f ca="1">IF(D27=m3Date,"03",_xll.QDates_GetMonthCodeAndYear(D27,2))</f>
        <v>X20</v>
      </c>
      <c r="B27" t="str">
        <f t="shared" ca="1" si="5"/>
        <v>S 03X20</v>
      </c>
      <c r="D27" s="1">
        <f ca="1">_xll.QDates_NextLMECurveDate(D26,m3Date,FALSE)</f>
        <v>44153</v>
      </c>
      <c r="E27" s="38">
        <v>-126.75</v>
      </c>
      <c r="F27" s="39"/>
      <c r="G27" s="40">
        <f ca="1"/>
        <v>-126.75</v>
      </c>
      <c r="H27" s="38">
        <v>-26.5</v>
      </c>
      <c r="I27" s="39"/>
      <c r="J27" s="40">
        <f ca="1"/>
        <v>-26.5</v>
      </c>
      <c r="K27" s="38">
        <v>187.5</v>
      </c>
      <c r="L27" s="39"/>
      <c r="M27" s="40">
        <f ca="1"/>
        <v>187.5</v>
      </c>
      <c r="N27" s="36">
        <v>-404</v>
      </c>
      <c r="O27" s="5"/>
      <c r="P27" s="6">
        <f ca="1"/>
        <v>-404</v>
      </c>
      <c r="Q27" s="36">
        <v>-28.5</v>
      </c>
      <c r="R27" s="5"/>
      <c r="S27" s="6">
        <f ca="1"/>
        <v>-28.5</v>
      </c>
      <c r="T27" s="26">
        <f t="shared" ca="1" si="0"/>
        <v>2009.75</v>
      </c>
      <c r="U27" s="27">
        <f t="shared" ca="1" si="1"/>
        <v>6485.5</v>
      </c>
      <c r="V27" s="5">
        <f t="shared" ca="1" si="2"/>
        <v>2714.5</v>
      </c>
      <c r="W27" s="5">
        <f t="shared" ca="1" si="3"/>
        <v>13709</v>
      </c>
      <c r="X27" s="6">
        <f t="shared" ca="1" si="4"/>
        <v>2027.5</v>
      </c>
      <c r="Z27" s="1">
        <f ca="1">_xll.QDates_SpecificWeekday(EDATE(Z26,1),"Wednesday",1)</f>
        <v>44230</v>
      </c>
      <c r="AA27" t="str">
        <f t="shared" ca="1" si="6"/>
        <v>FEB21</v>
      </c>
      <c r="AB27" s="12">
        <v>0.17789615631103517</v>
      </c>
      <c r="AC27" s="13">
        <v>0.16959791183471679</v>
      </c>
      <c r="AD27" s="18">
        <v>0.16509977340698243</v>
      </c>
      <c r="AE27" s="13">
        <v>0.17209598541259766</v>
      </c>
      <c r="AF27" s="14">
        <v>0.17809654235839845</v>
      </c>
      <c r="AG27" s="21">
        <v>0.21859418869018554</v>
      </c>
      <c r="AH27" s="22">
        <v>0.20359575271606445</v>
      </c>
      <c r="AI27" s="23">
        <v>0.18820053100585937</v>
      </c>
      <c r="AJ27" s="22">
        <v>0.1919976806640625</v>
      </c>
      <c r="AK27" s="24">
        <v>0.19459840774536133</v>
      </c>
      <c r="AL27" s="89">
        <v>0.2680948257446289</v>
      </c>
      <c r="AM27" s="90">
        <v>0.25319601058959962</v>
      </c>
      <c r="AN27" s="91">
        <v>0.23260137557983399</v>
      </c>
      <c r="AO27" s="90">
        <v>0.23319938659667969</v>
      </c>
      <c r="AP27" s="92">
        <v>0.23269987106323242</v>
      </c>
      <c r="AQ27" s="10">
        <v>0.2927984619140625</v>
      </c>
      <c r="AS27" s="1"/>
      <c r="AY27" s="1"/>
      <c r="AZ27" s="1"/>
      <c r="BA27" s="62"/>
      <c r="BB27" s="62"/>
      <c r="BC27" s="62"/>
      <c r="BD27" s="62"/>
      <c r="BE27" s="62"/>
      <c r="BF27" s="62"/>
    </row>
    <row r="28" spans="1:58" x14ac:dyDescent="0.35">
      <c r="A28" t="str">
        <f ca="1">IF(D28=m3Date,"03",_xll.QDates_GetMonthCodeAndYear(D28,2))</f>
        <v>Z20</v>
      </c>
      <c r="B28" t="str">
        <f t="shared" ca="1" si="5"/>
        <v>S 03Z20</v>
      </c>
      <c r="D28" s="1">
        <f ca="1">_xll.QDates_NextLMECurveDate(D27,m3Date,FALSE)</f>
        <v>44181</v>
      </c>
      <c r="E28" s="38">
        <v>-132.75</v>
      </c>
      <c r="F28" s="39"/>
      <c r="G28" s="40">
        <f ca="1"/>
        <v>-132.75</v>
      </c>
      <c r="H28" s="38">
        <v>-27</v>
      </c>
      <c r="I28" s="39"/>
      <c r="J28" s="40">
        <f ca="1"/>
        <v>-27</v>
      </c>
      <c r="K28" s="38">
        <v>197.5</v>
      </c>
      <c r="L28" s="39"/>
      <c r="M28" s="40">
        <f ca="1"/>
        <v>197.5</v>
      </c>
      <c r="N28" s="36">
        <v>-426</v>
      </c>
      <c r="O28" s="5"/>
      <c r="P28" s="6">
        <f ca="1"/>
        <v>-426</v>
      </c>
      <c r="Q28" s="36">
        <v>-29.5</v>
      </c>
      <c r="R28" s="5"/>
      <c r="S28" s="6">
        <f ca="1"/>
        <v>-29.5</v>
      </c>
      <c r="T28" s="26">
        <f t="shared" ca="1" si="0"/>
        <v>2015.75</v>
      </c>
      <c r="U28" s="27">
        <f t="shared" ca="1" si="1"/>
        <v>6486</v>
      </c>
      <c r="V28" s="5">
        <f t="shared" ca="1" si="2"/>
        <v>2704.5</v>
      </c>
      <c r="W28" s="5">
        <f t="shared" ca="1" si="3"/>
        <v>13731</v>
      </c>
      <c r="X28" s="6">
        <f t="shared" ca="1" si="4"/>
        <v>2028.5</v>
      </c>
      <c r="Z28" s="1">
        <f ca="1">_xll.QDates_SpecificWeekday(EDATE(Z27,1),"Wednesday",1)</f>
        <v>44258</v>
      </c>
      <c r="AA28" t="str">
        <f t="shared" ca="1" si="6"/>
        <v>MAR21</v>
      </c>
      <c r="AB28" s="12">
        <v>0.17819612503051757</v>
      </c>
      <c r="AC28" s="13">
        <v>0.16989791870117188</v>
      </c>
      <c r="AD28" s="18">
        <v>0.16529977798461915</v>
      </c>
      <c r="AE28" s="13">
        <v>0.17229598999023438</v>
      </c>
      <c r="AF28" s="14">
        <v>0.17829654693603517</v>
      </c>
      <c r="AG28" s="21">
        <v>0.21909435272216796</v>
      </c>
      <c r="AH28" s="22">
        <v>0.20419580459594727</v>
      </c>
      <c r="AI28" s="23">
        <v>0.18860055923461913</v>
      </c>
      <c r="AJ28" s="22">
        <v>0.19239768981933594</v>
      </c>
      <c r="AK28" s="24">
        <v>0.19499851226806642</v>
      </c>
      <c r="AL28" s="89">
        <v>0.26879489898681641</v>
      </c>
      <c r="AM28" s="90">
        <v>0.25399608612060548</v>
      </c>
      <c r="AN28" s="91">
        <v>0.23320140838623046</v>
      </c>
      <c r="AO28" s="90">
        <v>0.23369937896728515</v>
      </c>
      <c r="AP28" s="92">
        <v>0.23339986801147461</v>
      </c>
      <c r="AQ28" s="10">
        <v>0.29349843978881834</v>
      </c>
      <c r="AS28" s="1"/>
      <c r="AY28" s="1"/>
      <c r="AZ28" s="1"/>
      <c r="BA28" s="62"/>
      <c r="BB28" s="62"/>
      <c r="BC28" s="62"/>
      <c r="BD28" s="62"/>
      <c r="BE28" s="62"/>
      <c r="BF28" s="62"/>
    </row>
    <row r="29" spans="1:58" x14ac:dyDescent="0.35">
      <c r="A29" t="str">
        <f ca="1">IF(D29=m3Date,"03",_xll.QDates_GetMonthCodeAndYear(D29,2))</f>
        <v>F21</v>
      </c>
      <c r="B29" t="str">
        <f t="shared" ca="1" si="5"/>
        <v>S 03F21</v>
      </c>
      <c r="D29" s="1">
        <f ca="1">_xll.QDates_NextLMECurveDate(D28,m3Date,FALSE)</f>
        <v>44216</v>
      </c>
      <c r="E29" s="38">
        <v>-140.25</v>
      </c>
      <c r="F29" s="39"/>
      <c r="G29" s="40">
        <f ca="1"/>
        <v>-140.25</v>
      </c>
      <c r="H29" s="38">
        <v>-25.5</v>
      </c>
      <c r="I29" s="39"/>
      <c r="J29" s="40">
        <f ca="1"/>
        <v>-25.5</v>
      </c>
      <c r="K29" s="38">
        <v>205</v>
      </c>
      <c r="L29" s="39"/>
      <c r="M29" s="40">
        <f ca="1"/>
        <v>205</v>
      </c>
      <c r="N29" s="36">
        <v>-449</v>
      </c>
      <c r="O29" s="5"/>
      <c r="P29" s="6">
        <f ca="1"/>
        <v>-449</v>
      </c>
      <c r="Q29" s="36">
        <v>-30.5</v>
      </c>
      <c r="R29" s="5"/>
      <c r="S29" s="6">
        <f ca="1"/>
        <v>-30.5</v>
      </c>
      <c r="T29" s="26">
        <f t="shared" ca="1" si="0"/>
        <v>2023.25</v>
      </c>
      <c r="U29" s="27">
        <f t="shared" ca="1" si="1"/>
        <v>6484.5</v>
      </c>
      <c r="V29" s="5">
        <f t="shared" ca="1" si="2"/>
        <v>2697</v>
      </c>
      <c r="W29" s="5">
        <f t="shared" ca="1" si="3"/>
        <v>13754</v>
      </c>
      <c r="X29" s="6">
        <f t="shared" ca="1" si="4"/>
        <v>2029.5</v>
      </c>
      <c r="Z29" s="1">
        <f ca="1">_xll.QDates_SpecificWeekday(EDATE(Z28,1),"Wednesday",1)</f>
        <v>44293</v>
      </c>
      <c r="AA29" t="str">
        <f t="shared" ca="1" si="6"/>
        <v>APR21</v>
      </c>
      <c r="AB29" s="12">
        <v>0.17829612731933595</v>
      </c>
      <c r="AC29" s="13">
        <v>0.16999794006347657</v>
      </c>
      <c r="AD29" s="18">
        <v>0.16529977798461915</v>
      </c>
      <c r="AE29" s="13">
        <v>0.17229595184326171</v>
      </c>
      <c r="AF29" s="14">
        <v>0.17829652786254882</v>
      </c>
      <c r="AG29" s="21">
        <v>0.21789463043212889</v>
      </c>
      <c r="AH29" s="22">
        <v>0.2036958122253418</v>
      </c>
      <c r="AI29" s="23">
        <v>0.18730056762695313</v>
      </c>
      <c r="AJ29" s="22">
        <v>0.19149766921997069</v>
      </c>
      <c r="AK29" s="24">
        <v>0.19379867553710939</v>
      </c>
      <c r="AL29" s="89">
        <v>0.26899497985839843</v>
      </c>
      <c r="AM29" s="90">
        <v>0.25409620285034179</v>
      </c>
      <c r="AN29" s="91">
        <v>0.23320148468017579</v>
      </c>
      <c r="AO29" s="90">
        <v>0.23359945297241211</v>
      </c>
      <c r="AP29" s="92">
        <v>0.23279987335205077</v>
      </c>
      <c r="AQ29" s="10">
        <v>0.29349838256835936</v>
      </c>
      <c r="AS29" s="1"/>
      <c r="AY29" s="1"/>
      <c r="AZ29" s="1"/>
      <c r="BA29" s="62"/>
      <c r="BB29" s="62"/>
      <c r="BC29" s="62"/>
      <c r="BD29" s="62"/>
      <c r="BE29" s="62"/>
      <c r="BF29" s="62"/>
    </row>
    <row r="30" spans="1:58" x14ac:dyDescent="0.35">
      <c r="A30" t="str">
        <f ca="1">IF(D30=m3Date,"03",_xll.QDates_GetMonthCodeAndYear(D30,2))</f>
        <v>G21</v>
      </c>
      <c r="B30" t="str">
        <f t="shared" ca="1" si="5"/>
        <v>S 03G21</v>
      </c>
      <c r="D30" s="1">
        <f ca="1">_xll.QDates_NextLMECurveDate(D29,m3Date,FALSE)</f>
        <v>44244</v>
      </c>
      <c r="E30" s="38">
        <v>-146.25</v>
      </c>
      <c r="F30" s="39"/>
      <c r="G30" s="40">
        <f ca="1"/>
        <v>-146.25</v>
      </c>
      <c r="H30" s="38">
        <v>-24</v>
      </c>
      <c r="I30" s="39"/>
      <c r="J30" s="40">
        <f ca="1"/>
        <v>-24</v>
      </c>
      <c r="K30" s="38">
        <v>212.5</v>
      </c>
      <c r="L30" s="39"/>
      <c r="M30" s="40">
        <f ca="1"/>
        <v>212.5</v>
      </c>
      <c r="N30" s="36">
        <v>-472</v>
      </c>
      <c r="O30" s="5"/>
      <c r="P30" s="6">
        <f ca="1"/>
        <v>-472</v>
      </c>
      <c r="Q30" s="36">
        <v>-31.5</v>
      </c>
      <c r="R30" s="5"/>
      <c r="S30" s="6">
        <f ca="1"/>
        <v>-31.5</v>
      </c>
      <c r="T30" s="26">
        <f t="shared" ca="1" si="0"/>
        <v>2029.25</v>
      </c>
      <c r="U30" s="27">
        <f t="shared" ca="1" si="1"/>
        <v>6483</v>
      </c>
      <c r="V30" s="5">
        <f t="shared" ca="1" si="2"/>
        <v>2689.5</v>
      </c>
      <c r="W30" s="5">
        <f t="shared" ca="1" si="3"/>
        <v>13777</v>
      </c>
      <c r="X30" s="6">
        <f t="shared" ca="1" si="4"/>
        <v>2030.5</v>
      </c>
      <c r="Z30" s="1">
        <f ca="1">_xll.QDates_SpecificWeekday(EDATE(Z29,1),"Wednesday",1)</f>
        <v>44321</v>
      </c>
      <c r="AA30" t="str">
        <f t="shared" ca="1" si="6"/>
        <v>MAY21</v>
      </c>
      <c r="AB30" s="12">
        <v>0.17839612960815429</v>
      </c>
      <c r="AC30" s="13">
        <v>0.17009796142578126</v>
      </c>
      <c r="AD30" s="18">
        <v>0.16539978027343749</v>
      </c>
      <c r="AE30" s="13">
        <v>0.1722959327697754</v>
      </c>
      <c r="AF30" s="14">
        <v>0.17839649200439453</v>
      </c>
      <c r="AG30" s="21">
        <v>0.21829475402832033</v>
      </c>
      <c r="AH30" s="22">
        <v>0.20399583816528322</v>
      </c>
      <c r="AI30" s="23">
        <v>0.18750059127807617</v>
      </c>
      <c r="AJ30" s="22">
        <v>0.19169767379760741</v>
      </c>
      <c r="AK30" s="24">
        <v>0.19399875640869141</v>
      </c>
      <c r="AL30" s="89">
        <v>0.26899501800537107</v>
      </c>
      <c r="AM30" s="90">
        <v>0.25419626235961912</v>
      </c>
      <c r="AN30" s="91">
        <v>0.23320150375366211</v>
      </c>
      <c r="AO30" s="90">
        <v>0.2336994743347168</v>
      </c>
      <c r="AP30" s="92">
        <v>0.23289987564086914</v>
      </c>
      <c r="AQ30" s="10">
        <v>0.29359836578369142</v>
      </c>
      <c r="AS30" s="1"/>
      <c r="AY30" s="1"/>
      <c r="AZ30" s="1"/>
      <c r="BA30" s="62"/>
      <c r="BB30" s="62"/>
      <c r="BC30" s="62"/>
      <c r="BD30" s="62"/>
      <c r="BE30" s="62"/>
      <c r="BF30" s="62"/>
    </row>
    <row r="31" spans="1:58" x14ac:dyDescent="0.35">
      <c r="A31" t="str">
        <f ca="1">IF(D31=m3Date,"03",_xll.QDates_GetMonthCodeAndYear(D31,2))</f>
        <v>H21</v>
      </c>
      <c r="B31" t="str">
        <f t="shared" ca="1" si="5"/>
        <v>S 03H21</v>
      </c>
      <c r="D31" s="1">
        <f ca="1">_xll.QDates_NextLMECurveDate(D30,m3Date,FALSE)</f>
        <v>44272</v>
      </c>
      <c r="E31" s="38">
        <v>-152.25</v>
      </c>
      <c r="F31" s="39"/>
      <c r="G31" s="40">
        <f ca="1"/>
        <v>-152.25</v>
      </c>
      <c r="H31" s="38">
        <v>-22.5</v>
      </c>
      <c r="I31" s="39"/>
      <c r="J31" s="40">
        <f ca="1"/>
        <v>-22.5</v>
      </c>
      <c r="K31" s="38">
        <v>220</v>
      </c>
      <c r="L31" s="39"/>
      <c r="M31" s="40">
        <f ca="1"/>
        <v>220</v>
      </c>
      <c r="N31" s="36">
        <v>-495</v>
      </c>
      <c r="O31" s="5"/>
      <c r="P31" s="6">
        <f ca="1"/>
        <v>-495</v>
      </c>
      <c r="Q31" s="36">
        <v>-32.5</v>
      </c>
      <c r="R31" s="5"/>
      <c r="S31" s="6">
        <f ca="1"/>
        <v>-32.5</v>
      </c>
      <c r="T31" s="26">
        <f t="shared" ca="1" si="0"/>
        <v>2035.25</v>
      </c>
      <c r="U31" s="27">
        <f t="shared" ca="1" si="1"/>
        <v>6481.5</v>
      </c>
      <c r="V31" s="5">
        <f t="shared" ca="1" si="2"/>
        <v>2682</v>
      </c>
      <c r="W31" s="5">
        <f t="shared" ca="1" si="3"/>
        <v>13800</v>
      </c>
      <c r="X31" s="6">
        <f t="shared" ca="1" si="4"/>
        <v>2031.5</v>
      </c>
      <c r="Z31" s="1">
        <f ca="1">_xll.QDates_SpecificWeekday(EDATE(Z30,1),"Wednesday",1)</f>
        <v>44349</v>
      </c>
      <c r="AA31" t="str">
        <f t="shared" ca="1" si="6"/>
        <v>JUN21</v>
      </c>
      <c r="AB31" s="12">
        <v>0.17869613647460938</v>
      </c>
      <c r="AC31" s="13">
        <v>0.17039794921875001</v>
      </c>
      <c r="AD31" s="18">
        <v>0.16559976577758789</v>
      </c>
      <c r="AE31" s="13">
        <v>0.17249586105346679</v>
      </c>
      <c r="AF31" s="14">
        <v>0.17859643936157227</v>
      </c>
      <c r="AG31" s="21">
        <v>0.21859477996826171</v>
      </c>
      <c r="AH31" s="22">
        <v>0.20429588317871095</v>
      </c>
      <c r="AI31" s="23">
        <v>0.18770059585571289</v>
      </c>
      <c r="AJ31" s="22">
        <v>0.1919976806640625</v>
      </c>
      <c r="AK31" s="24">
        <v>0.19409879684448242</v>
      </c>
      <c r="AL31" s="89">
        <v>0.26919504165649416</v>
      </c>
      <c r="AM31" s="90">
        <v>0.25429634094238279</v>
      </c>
      <c r="AN31" s="91">
        <v>0.2333015251159668</v>
      </c>
      <c r="AO31" s="90">
        <v>0.23369945526123048</v>
      </c>
      <c r="AP31" s="92">
        <v>0.23309988021850586</v>
      </c>
      <c r="AQ31" s="10">
        <v>0.29399831771850587</v>
      </c>
      <c r="AS31" s="1"/>
      <c r="AY31" s="1"/>
      <c r="AZ31" s="1"/>
      <c r="BA31" s="62"/>
      <c r="BB31" s="62"/>
      <c r="BC31" s="62"/>
      <c r="BD31" s="62"/>
      <c r="BE31" s="62"/>
      <c r="BF31" s="62"/>
    </row>
    <row r="32" spans="1:58" x14ac:dyDescent="0.35">
      <c r="A32" t="str">
        <f ca="1">IF(D32=m3Date,"03",_xll.QDates_GetMonthCodeAndYear(D32,2))</f>
        <v>J21</v>
      </c>
      <c r="B32" t="str">
        <f t="shared" ca="1" si="5"/>
        <v>S 03J21</v>
      </c>
      <c r="D32" s="1">
        <f ca="1">_xll.QDates_NextLMECurveDate(D31,m3Date,FALSE)</f>
        <v>44307</v>
      </c>
      <c r="E32" s="38">
        <v>-159.75</v>
      </c>
      <c r="F32" s="39"/>
      <c r="G32" s="40">
        <f ca="1"/>
        <v>-159.75</v>
      </c>
      <c r="H32" s="38">
        <v>-21</v>
      </c>
      <c r="I32" s="39"/>
      <c r="J32" s="40">
        <f ca="1"/>
        <v>-21</v>
      </c>
      <c r="K32" s="38">
        <v>227.5</v>
      </c>
      <c r="L32" s="39"/>
      <c r="M32" s="40">
        <f ca="1"/>
        <v>227.5</v>
      </c>
      <c r="N32" s="36">
        <v>-518</v>
      </c>
      <c r="O32" s="5"/>
      <c r="P32" s="6">
        <f ca="1"/>
        <v>-518</v>
      </c>
      <c r="Q32" s="36">
        <v>-33.5</v>
      </c>
      <c r="R32" s="5"/>
      <c r="S32" s="6">
        <f ca="1"/>
        <v>-33.5</v>
      </c>
      <c r="T32" s="26">
        <f t="shared" ca="1" si="0"/>
        <v>2042.75</v>
      </c>
      <c r="U32" s="27">
        <f t="shared" ca="1" si="1"/>
        <v>6480</v>
      </c>
      <c r="V32" s="5">
        <f t="shared" ca="1" si="2"/>
        <v>2674.5</v>
      </c>
      <c r="W32" s="5">
        <f t="shared" ca="1" si="3"/>
        <v>13823</v>
      </c>
      <c r="X32" s="6">
        <f t="shared" ca="1" si="4"/>
        <v>2032.5</v>
      </c>
      <c r="Z32" s="1">
        <f ca="1">_xll.QDates_SpecificWeekday(EDATE(Z31,1),"Wednesday",1)</f>
        <v>44384</v>
      </c>
      <c r="AA32" t="str">
        <f t="shared" ca="1" si="6"/>
        <v>JUL21</v>
      </c>
      <c r="AB32" s="12">
        <v>0.17879615783691405</v>
      </c>
      <c r="AC32" s="13">
        <v>0.17039796829223633</v>
      </c>
      <c r="AD32" s="18">
        <v>0.16559976577758789</v>
      </c>
      <c r="AE32" s="13">
        <v>0.17249578475952149</v>
      </c>
      <c r="AF32" s="14">
        <v>0.17859638214111329</v>
      </c>
      <c r="AG32" s="21">
        <v>0.21939472198486329</v>
      </c>
      <c r="AH32" s="22">
        <v>0.20459592819213868</v>
      </c>
      <c r="AI32" s="23">
        <v>0.18790061950683593</v>
      </c>
      <c r="AJ32" s="22">
        <v>0.19219766616821288</v>
      </c>
      <c r="AK32" s="24">
        <v>0.19439872741699218</v>
      </c>
      <c r="AL32" s="89">
        <v>0.26889583587646482</v>
      </c>
      <c r="AM32" s="90">
        <v>0.25386894226074219</v>
      </c>
      <c r="AN32" s="91">
        <v>0.23324085235595704</v>
      </c>
      <c r="AO32" s="90">
        <v>0.23353679656982421</v>
      </c>
      <c r="AP32" s="92">
        <v>0.23304092407226562</v>
      </c>
      <c r="AQ32" s="10">
        <v>0.29520214080810547</v>
      </c>
      <c r="AS32" s="1"/>
      <c r="AY32" s="1"/>
      <c r="AZ32" s="1"/>
      <c r="BA32" s="62"/>
      <c r="BB32" s="62"/>
      <c r="BC32" s="62"/>
      <c r="BD32" s="62"/>
      <c r="BE32" s="62"/>
      <c r="BF32" s="62"/>
    </row>
    <row r="33" spans="1:58" x14ac:dyDescent="0.35">
      <c r="A33" t="str">
        <f ca="1">IF(D33=m3Date,"03",_xll.QDates_GetMonthCodeAndYear(D33,2))</f>
        <v>K21</v>
      </c>
      <c r="B33" t="str">
        <f t="shared" ca="1" si="5"/>
        <v>S 03K21</v>
      </c>
      <c r="D33" s="1">
        <f ca="1">_xll.QDates_NextLMECurveDate(D32,m3Date,FALSE)</f>
        <v>44335</v>
      </c>
      <c r="E33" s="38">
        <v>-165.75</v>
      </c>
      <c r="F33" s="39"/>
      <c r="G33" s="40">
        <f ca="1"/>
        <v>-165.75</v>
      </c>
      <c r="H33" s="38">
        <v>-19.5</v>
      </c>
      <c r="I33" s="39"/>
      <c r="J33" s="40">
        <f ca="1"/>
        <v>-19.5</v>
      </c>
      <c r="K33" s="38">
        <v>235</v>
      </c>
      <c r="L33" s="39"/>
      <c r="M33" s="40">
        <f ca="1"/>
        <v>235</v>
      </c>
      <c r="N33" s="36">
        <v>-541</v>
      </c>
      <c r="O33" s="5"/>
      <c r="P33" s="6">
        <f ca="1"/>
        <v>-541</v>
      </c>
      <c r="Q33" s="36">
        <v>-34.5</v>
      </c>
      <c r="R33" s="5"/>
      <c r="S33" s="6">
        <f ca="1"/>
        <v>-34.5</v>
      </c>
      <c r="T33" s="26">
        <f t="shared" ca="1" si="0"/>
        <v>2048.75</v>
      </c>
      <c r="U33" s="27">
        <f t="shared" ca="1" si="1"/>
        <v>6478.5</v>
      </c>
      <c r="V33" s="5">
        <f t="shared" ca="1" si="2"/>
        <v>2667</v>
      </c>
      <c r="W33" s="5">
        <f t="shared" ca="1" si="3"/>
        <v>13846</v>
      </c>
      <c r="X33" s="6">
        <f t="shared" ca="1" si="4"/>
        <v>2033.5</v>
      </c>
      <c r="Z33" s="1">
        <f ca="1">_xll.QDates_SpecificWeekday(EDATE(Z32,1),"Wednesday",1)</f>
        <v>44412</v>
      </c>
      <c r="AA33" t="str">
        <f t="shared" ca="1" si="6"/>
        <v>AUG21</v>
      </c>
      <c r="AB33" s="12">
        <v>0.17879613876342773</v>
      </c>
      <c r="AC33" s="13">
        <v>0.17049797058105468</v>
      </c>
      <c r="AD33" s="18">
        <v>0.1654997444152832</v>
      </c>
      <c r="AE33" s="13">
        <v>0.17279565811157227</v>
      </c>
      <c r="AF33" s="14">
        <v>0.17919633865356446</v>
      </c>
      <c r="AG33" s="21">
        <v>0.21969467163085937</v>
      </c>
      <c r="AH33" s="22">
        <v>0.20489595413208009</v>
      </c>
      <c r="AI33" s="23">
        <v>0.18810062408447265</v>
      </c>
      <c r="AJ33" s="22">
        <v>0.19249763488769531</v>
      </c>
      <c r="AK33" s="24">
        <v>0.19459869384765624</v>
      </c>
      <c r="AL33" s="89">
        <v>0.26886146545410156</v>
      </c>
      <c r="AM33" s="90">
        <v>0.2537278366088867</v>
      </c>
      <c r="AN33" s="91">
        <v>0.23324819564819335</v>
      </c>
      <c r="AO33" s="90">
        <v>0.23348909378051758</v>
      </c>
      <c r="AP33" s="92">
        <v>0.23306842803955077</v>
      </c>
      <c r="AQ33" s="10">
        <v>0.29520214080810547</v>
      </c>
      <c r="AS33" s="1"/>
      <c r="AY33" s="1"/>
      <c r="AZ33" s="1"/>
      <c r="BA33" s="62"/>
      <c r="BB33" s="62"/>
      <c r="BC33" s="62"/>
      <c r="BD33" s="62"/>
      <c r="BE33" s="62"/>
      <c r="BF33" s="62"/>
    </row>
    <row r="34" spans="1:58" x14ac:dyDescent="0.35">
      <c r="A34" t="str">
        <f ca="1">IF(D34=m3Date,"03",_xll.QDates_GetMonthCodeAndYear(D34,2))</f>
        <v>M21</v>
      </c>
      <c r="B34" t="str">
        <f t="shared" ca="1" si="5"/>
        <v>S 03M21</v>
      </c>
      <c r="D34" s="1">
        <f ca="1">_xll.QDates_NextLMECurveDate(D33,m3Date,FALSE)</f>
        <v>44363</v>
      </c>
      <c r="E34" s="38">
        <v>-171.75</v>
      </c>
      <c r="F34" s="39"/>
      <c r="G34" s="40">
        <f ca="1"/>
        <v>-171.75</v>
      </c>
      <c r="H34" s="38">
        <v>-18</v>
      </c>
      <c r="I34" s="39"/>
      <c r="J34" s="40">
        <f ca="1"/>
        <v>-18</v>
      </c>
      <c r="K34" s="38">
        <v>242.5</v>
      </c>
      <c r="L34" s="39"/>
      <c r="M34" s="40">
        <f ca="1"/>
        <v>242.5</v>
      </c>
      <c r="N34" s="36">
        <v>-564</v>
      </c>
      <c r="O34" s="5"/>
      <c r="P34" s="6">
        <f ca="1"/>
        <v>-564</v>
      </c>
      <c r="Q34" s="36">
        <v>-35.5</v>
      </c>
      <c r="R34" s="5"/>
      <c r="S34" s="6">
        <f ca="1"/>
        <v>-35.5</v>
      </c>
      <c r="T34" s="26">
        <f t="shared" ca="1" si="0"/>
        <v>2054.75</v>
      </c>
      <c r="U34" s="27">
        <f t="shared" ca="1" si="1"/>
        <v>6477</v>
      </c>
      <c r="V34" s="5">
        <f t="shared" ca="1" si="2"/>
        <v>2659.5</v>
      </c>
      <c r="W34" s="5">
        <f t="shared" ca="1" si="3"/>
        <v>13869</v>
      </c>
      <c r="X34" s="6">
        <f t="shared" ca="1" si="4"/>
        <v>2034.5</v>
      </c>
      <c r="Z34" s="1">
        <f ca="1">_xll.QDates_SpecificWeekday(EDATE(Z33,1),"Wednesday",1)</f>
        <v>44440</v>
      </c>
      <c r="AA34" t="str">
        <f t="shared" ca="1" si="6"/>
        <v>SEP21</v>
      </c>
      <c r="AB34" s="12">
        <v>0.17889616012573242</v>
      </c>
      <c r="AC34" s="13">
        <v>0.17059799194335937</v>
      </c>
      <c r="AD34" s="18">
        <v>0.1654997444152832</v>
      </c>
      <c r="AE34" s="13">
        <v>0.17279560089111329</v>
      </c>
      <c r="AF34" s="14">
        <v>0.17909627914428711</v>
      </c>
      <c r="AG34" s="21">
        <v>0.21989467620849609</v>
      </c>
      <c r="AH34" s="22">
        <v>0.20509599685668944</v>
      </c>
      <c r="AI34" s="23">
        <v>0.18820064544677734</v>
      </c>
      <c r="AJ34" s="22">
        <v>0.19259761810302733</v>
      </c>
      <c r="AK34" s="24">
        <v>0.19469867706298827</v>
      </c>
      <c r="AL34" s="89"/>
      <c r="AM34" s="90"/>
      <c r="AN34" s="91"/>
      <c r="AO34" s="90"/>
      <c r="AP34" s="92"/>
      <c r="AQ34" s="10">
        <v>0.29520214080810547</v>
      </c>
      <c r="AS34" s="1"/>
      <c r="AY34" s="1"/>
      <c r="AZ34" s="1"/>
      <c r="BA34" s="62"/>
      <c r="BB34" s="62"/>
      <c r="BC34" s="62"/>
      <c r="BD34" s="62"/>
      <c r="BE34" s="62"/>
      <c r="BF34" s="62"/>
    </row>
    <row r="35" spans="1:58" x14ac:dyDescent="0.35">
      <c r="A35" t="str">
        <f ca="1">IF(D35=m3Date,"03",_xll.QDates_GetMonthCodeAndYear(D35,2))</f>
        <v>N21</v>
      </c>
      <c r="B35" t="str">
        <f t="shared" ca="1" si="5"/>
        <v>S 03N21</v>
      </c>
      <c r="D35" s="1">
        <f ca="1">_xll.QDates_NextLMECurveDate(D34,m3Date,FALSE)</f>
        <v>44398</v>
      </c>
      <c r="E35" s="38">
        <v>-179</v>
      </c>
      <c r="F35" s="39"/>
      <c r="G35" s="40">
        <f ca="1"/>
        <v>-179</v>
      </c>
      <c r="H35" s="38">
        <v>-16.5</v>
      </c>
      <c r="I35" s="39"/>
      <c r="J35" s="40">
        <f ca="1"/>
        <v>-16.5</v>
      </c>
      <c r="K35" s="38">
        <v>250</v>
      </c>
      <c r="L35" s="39"/>
      <c r="M35" s="40">
        <f ca="1"/>
        <v>250</v>
      </c>
      <c r="N35" s="36">
        <v>-586</v>
      </c>
      <c r="O35" s="5"/>
      <c r="P35" s="6">
        <f ca="1"/>
        <v>-586</v>
      </c>
      <c r="Q35" s="36">
        <v>-36.5</v>
      </c>
      <c r="R35" s="5"/>
      <c r="S35" s="6">
        <f ca="1"/>
        <v>-36.5</v>
      </c>
      <c r="T35" s="26">
        <f t="shared" ca="1" si="0"/>
        <v>2062</v>
      </c>
      <c r="U35" s="27">
        <f t="shared" ca="1" si="1"/>
        <v>6475.5</v>
      </c>
      <c r="V35" s="5">
        <f t="shared" ca="1" si="2"/>
        <v>2652</v>
      </c>
      <c r="W35" s="5">
        <f t="shared" ca="1" si="3"/>
        <v>13891</v>
      </c>
      <c r="X35" s="6">
        <f t="shared" ca="1" si="4"/>
        <v>2035.5</v>
      </c>
      <c r="Z35" s="1">
        <f ca="1">_xll.QDates_SpecificWeekday(EDATE(Z34,1),"Wednesday",1)</f>
        <v>44475</v>
      </c>
      <c r="AA35" t="str">
        <f t="shared" ca="1" si="6"/>
        <v>OCT21</v>
      </c>
      <c r="AB35" s="12">
        <v>0.17909616470336914</v>
      </c>
      <c r="AC35" s="13">
        <v>0.17069799423217774</v>
      </c>
      <c r="AD35" s="18">
        <v>0.16559976577758789</v>
      </c>
      <c r="AE35" s="13">
        <v>0.17279556274414062</v>
      </c>
      <c r="AF35" s="14">
        <v>0.17919624328613282</v>
      </c>
      <c r="AG35" s="21">
        <v>0.22019472122192382</v>
      </c>
      <c r="AH35" s="22">
        <v>0.20539606094360352</v>
      </c>
      <c r="AI35" s="23">
        <v>0.18830066680908203</v>
      </c>
      <c r="AJ35" s="22">
        <v>0.19269760131835936</v>
      </c>
      <c r="AK35" s="24">
        <v>0.19479866027832032</v>
      </c>
      <c r="AL35" s="89"/>
      <c r="AM35" s="90"/>
      <c r="AN35" s="91"/>
      <c r="AO35" s="90"/>
      <c r="AP35" s="92"/>
      <c r="AQ35" s="10">
        <v>0.29520214080810547</v>
      </c>
      <c r="AS35" s="1"/>
      <c r="AY35" s="1"/>
      <c r="AZ35" s="1"/>
      <c r="BA35" s="62"/>
      <c r="BB35" s="62"/>
      <c r="BC35" s="62"/>
      <c r="BD35" s="62"/>
      <c r="BE35" s="62"/>
      <c r="BF35" s="62"/>
    </row>
    <row r="36" spans="1:58" x14ac:dyDescent="0.35">
      <c r="A36" t="str">
        <f ca="1">IF(D36=m3Date,"03",_xll.QDates_GetMonthCodeAndYear(D36,2))</f>
        <v>Q21</v>
      </c>
      <c r="B36" t="str">
        <f t="shared" ca="1" si="5"/>
        <v>S 03Q21</v>
      </c>
      <c r="D36" s="1">
        <f ca="1">_xll.QDates_NextLMECurveDate(D35,m3Date,FALSE)</f>
        <v>44426</v>
      </c>
      <c r="E36" s="38">
        <v>-184.75</v>
      </c>
      <c r="F36" s="39"/>
      <c r="G36" s="40">
        <f ca="1"/>
        <v>-184.75</v>
      </c>
      <c r="H36" s="38">
        <v>-15</v>
      </c>
      <c r="I36" s="39"/>
      <c r="J36" s="40">
        <f ca="1"/>
        <v>-15</v>
      </c>
      <c r="K36" s="38">
        <v>257.5</v>
      </c>
      <c r="L36" s="39"/>
      <c r="M36" s="40">
        <f ca="1"/>
        <v>257.5</v>
      </c>
      <c r="N36" s="36">
        <v>-608</v>
      </c>
      <c r="O36" s="5"/>
      <c r="P36" s="6">
        <f ca="1"/>
        <v>-608</v>
      </c>
      <c r="Q36" s="36">
        <v>-37.5</v>
      </c>
      <c r="R36" s="5"/>
      <c r="S36" s="6">
        <f ca="1"/>
        <v>-37.5</v>
      </c>
      <c r="T36" s="26">
        <f t="shared" ca="1" si="0"/>
        <v>2067.75</v>
      </c>
      <c r="U36" s="27">
        <f t="shared" ca="1" si="1"/>
        <v>6474</v>
      </c>
      <c r="V36" s="5">
        <f t="shared" ca="1" si="2"/>
        <v>2644.5</v>
      </c>
      <c r="W36" s="5">
        <f t="shared" ca="1" si="3"/>
        <v>13913</v>
      </c>
      <c r="X36" s="6">
        <f t="shared" ca="1" si="4"/>
        <v>2036.5</v>
      </c>
      <c r="Z36" s="1">
        <f ca="1">_xll.QDates_SpecificWeekday(EDATE(Z35,1),"Wednesday",1)</f>
        <v>44503</v>
      </c>
      <c r="AA36" t="str">
        <f t="shared" ca="1" si="6"/>
        <v>NOV21</v>
      </c>
      <c r="AB36" s="12">
        <v>0.17929616928100586</v>
      </c>
      <c r="AC36" s="13">
        <v>0.17079801559448243</v>
      </c>
      <c r="AD36" s="18">
        <v>0.16559976577758789</v>
      </c>
      <c r="AE36" s="13">
        <v>0.17279554367065431</v>
      </c>
      <c r="AF36" s="14">
        <v>0.17909622192382813</v>
      </c>
      <c r="AG36" s="21">
        <v>0.2204947853088379</v>
      </c>
      <c r="AH36" s="22">
        <v>0.20569610595703125</v>
      </c>
      <c r="AI36" s="23">
        <v>0.18850069046020507</v>
      </c>
      <c r="AJ36" s="22">
        <v>0.19299760818481446</v>
      </c>
      <c r="AK36" s="24">
        <v>0.19499866485595704</v>
      </c>
      <c r="AL36" s="89"/>
      <c r="AM36" s="90"/>
      <c r="AN36" s="91"/>
      <c r="AO36" s="90"/>
      <c r="AP36" s="92"/>
      <c r="AQ36" s="10">
        <v>0.29520214080810547</v>
      </c>
      <c r="AS36" s="1"/>
      <c r="AY36" s="1"/>
      <c r="AZ36" s="1"/>
      <c r="BA36" s="62"/>
      <c r="BB36" s="62"/>
      <c r="BC36" s="62"/>
      <c r="BD36" s="62"/>
      <c r="BE36" s="62"/>
      <c r="BF36" s="62"/>
    </row>
    <row r="37" spans="1:58" x14ac:dyDescent="0.35">
      <c r="A37" t="str">
        <f ca="1">IF(D37=m3Date,"03",_xll.QDates_GetMonthCodeAndYear(D37,2))</f>
        <v>U21</v>
      </c>
      <c r="B37" t="str">
        <f t="shared" ca="1" si="5"/>
        <v>S 03U21</v>
      </c>
      <c r="D37" s="1">
        <f ca="1">_xll.QDates_NextLMECurveDate(D36,m3Date,FALSE)</f>
        <v>44454</v>
      </c>
      <c r="E37" s="38">
        <v>-190.25</v>
      </c>
      <c r="F37" s="39"/>
      <c r="G37" s="40">
        <f ca="1"/>
        <v>-190.25</v>
      </c>
      <c r="H37" s="38">
        <v>-13.5</v>
      </c>
      <c r="I37" s="39"/>
      <c r="J37" s="40">
        <f ca="1"/>
        <v>-13.5</v>
      </c>
      <c r="K37" s="38">
        <v>265</v>
      </c>
      <c r="L37" s="39"/>
      <c r="M37" s="40">
        <f ca="1"/>
        <v>265</v>
      </c>
      <c r="N37" s="36">
        <v>-630</v>
      </c>
      <c r="O37" s="5"/>
      <c r="P37" s="6">
        <f ca="1"/>
        <v>-630</v>
      </c>
      <c r="Q37" s="36">
        <v>-38.5</v>
      </c>
      <c r="R37" s="5"/>
      <c r="S37" s="6">
        <f ca="1"/>
        <v>-38.5</v>
      </c>
      <c r="T37" s="26">
        <f t="shared" ca="1" si="0"/>
        <v>2073.25</v>
      </c>
      <c r="U37" s="27">
        <f t="shared" ca="1" si="1"/>
        <v>6472.5</v>
      </c>
      <c r="V37" s="5">
        <f t="shared" ca="1" si="2"/>
        <v>2637</v>
      </c>
      <c r="W37" s="5">
        <f t="shared" ca="1" si="3"/>
        <v>13935</v>
      </c>
      <c r="X37" s="6">
        <f t="shared" ca="1" si="4"/>
        <v>2037.5</v>
      </c>
      <c r="Z37" s="1">
        <f ca="1">_xll.QDates_SpecificWeekday(EDATE(Z36,1),"Wednesday",1)</f>
        <v>44531</v>
      </c>
      <c r="AA37" t="str">
        <f t="shared" ca="1" si="6"/>
        <v>DEC21</v>
      </c>
      <c r="AB37" s="12">
        <v>0.17939619064331055</v>
      </c>
      <c r="AC37" s="13">
        <v>0.1708980369567871</v>
      </c>
      <c r="AD37" s="18">
        <v>0.16569978713989258</v>
      </c>
      <c r="AE37" s="13">
        <v>0.17289554595947265</v>
      </c>
      <c r="AF37" s="14">
        <v>0.17909618377685546</v>
      </c>
      <c r="AG37" s="21">
        <v>0.22069486618041992</v>
      </c>
      <c r="AH37" s="22">
        <v>0.20589614868164063</v>
      </c>
      <c r="AI37" s="23">
        <v>0.18860071182250976</v>
      </c>
      <c r="AJ37" s="22">
        <v>0.19309759140014648</v>
      </c>
      <c r="AK37" s="24">
        <v>0.19509866714477539</v>
      </c>
      <c r="AL37" s="89"/>
      <c r="AM37" s="90"/>
      <c r="AN37" s="91"/>
      <c r="AO37" s="90"/>
      <c r="AP37" s="92"/>
      <c r="AQ37" s="10">
        <v>0.29520214080810547</v>
      </c>
      <c r="AS37" s="1"/>
      <c r="AY37" s="1"/>
      <c r="AZ37" s="1"/>
      <c r="BA37" s="62"/>
      <c r="BB37" s="62"/>
      <c r="BC37" s="62"/>
      <c r="BD37" s="62"/>
      <c r="BE37" s="62"/>
      <c r="BF37" s="62"/>
    </row>
    <row r="38" spans="1:58" x14ac:dyDescent="0.35">
      <c r="A38" t="str">
        <f ca="1">IF(D38=m3Date,"03",_xll.QDates_GetMonthCodeAndYear(D38,2))</f>
        <v>V21</v>
      </c>
      <c r="B38" t="str">
        <f t="shared" ca="1" si="5"/>
        <v>S 03V21</v>
      </c>
      <c r="D38" s="1">
        <f ca="1">_xll.QDates_NextLMECurveDate(D37,m3Date,FALSE)</f>
        <v>44489</v>
      </c>
      <c r="E38" s="38">
        <v>-197.25</v>
      </c>
      <c r="F38" s="39"/>
      <c r="G38" s="40">
        <f ca="1"/>
        <v>-197.25</v>
      </c>
      <c r="H38" s="38">
        <v>-12</v>
      </c>
      <c r="I38" s="39"/>
      <c r="J38" s="40">
        <f ca="1"/>
        <v>-12</v>
      </c>
      <c r="K38" s="38">
        <v>272.5</v>
      </c>
      <c r="L38" s="39"/>
      <c r="M38" s="40">
        <f ca="1"/>
        <v>272.5</v>
      </c>
      <c r="N38" s="36">
        <v>-652</v>
      </c>
      <c r="O38" s="5"/>
      <c r="P38" s="6">
        <f ca="1"/>
        <v>-652</v>
      </c>
      <c r="Q38" s="36">
        <v>-39.5</v>
      </c>
      <c r="R38" s="5"/>
      <c r="S38" s="6">
        <f ca="1"/>
        <v>-39.5</v>
      </c>
      <c r="T38" s="26">
        <f t="shared" ref="T38:T59" ca="1" si="7">IF($D38&lt;m3Date,Q$3+G38,Q$3-G38)</f>
        <v>2080.25</v>
      </c>
      <c r="U38" s="27">
        <f t="shared" ref="U38:U59" ca="1" si="8">IF($D38&lt;m3Date,R$3+J38,R$3-J38)</f>
        <v>6471</v>
      </c>
      <c r="V38" s="5">
        <f t="shared" ref="V38:V59" ca="1" si="9">IF($D38&lt;m3Date,S$3+M38,S$3-M38)</f>
        <v>2629.5</v>
      </c>
      <c r="W38" s="5">
        <f t="shared" ref="W38:W59" ca="1" si="10">IF($D38&lt;m3Date,T$3+P38,T$3-P38)</f>
        <v>13957</v>
      </c>
      <c r="X38" s="6">
        <f t="shared" ref="X38:X59" ca="1" si="11">IF($D38&lt;m3Date,U$3+S38,U$3-S38)</f>
        <v>2038.5</v>
      </c>
      <c r="Z38" s="1">
        <f ca="1">_xll.QDates_SpecificWeekday(EDATE(Z37,1),"Wednesday",1)</f>
        <v>44566</v>
      </c>
      <c r="AA38" t="str">
        <f t="shared" ca="1" si="6"/>
        <v>JAN22</v>
      </c>
      <c r="AB38" s="12">
        <v>0.17989625930786132</v>
      </c>
      <c r="AC38" s="13">
        <v>0.17149808883666992</v>
      </c>
      <c r="AD38" s="18">
        <v>0.16639984130859375</v>
      </c>
      <c r="AE38" s="13">
        <v>0.1725955581665039</v>
      </c>
      <c r="AF38" s="14">
        <v>0.17939605712890624</v>
      </c>
      <c r="AG38" s="21">
        <v>0.22099496841430663</v>
      </c>
      <c r="AH38" s="22">
        <v>0.20649620056152343</v>
      </c>
      <c r="AI38" s="23">
        <v>0.18880073547363282</v>
      </c>
      <c r="AJ38" s="22">
        <v>0.19339754104614257</v>
      </c>
      <c r="AK38" s="24">
        <v>0.19539863586425782</v>
      </c>
      <c r="AL38" s="89"/>
      <c r="AM38" s="90"/>
      <c r="AN38" s="91"/>
      <c r="AO38" s="90"/>
      <c r="AP38" s="92"/>
      <c r="AQ38" s="10">
        <v>0.29520214080810547</v>
      </c>
      <c r="AS38" s="1"/>
      <c r="AY38" s="1"/>
      <c r="AZ38" s="1"/>
      <c r="BA38" s="62"/>
      <c r="BB38" s="62"/>
      <c r="BC38" s="62"/>
      <c r="BD38" s="62"/>
      <c r="BE38" s="62"/>
      <c r="BF38" s="62"/>
    </row>
    <row r="39" spans="1:58" x14ac:dyDescent="0.35">
      <c r="A39" t="str">
        <f ca="1">IF(D39=m3Date,"03",_xll.QDates_GetMonthCodeAndYear(D39,2))</f>
        <v>X21</v>
      </c>
      <c r="B39" t="str">
        <f t="shared" ref="B39:B59" ca="1" si="12">IF(D39&lt;m3Date,"S "&amp;A39&amp;"03","S 03"&amp;A39)</f>
        <v>S 03X21</v>
      </c>
      <c r="D39" s="1">
        <f ca="1">_xll.QDates_NextLMECurveDate(D38,m3Date,FALSE)</f>
        <v>44517</v>
      </c>
      <c r="E39" s="38">
        <v>-202.5</v>
      </c>
      <c r="F39" s="39"/>
      <c r="G39" s="40">
        <f ca="1"/>
        <v>-202.5</v>
      </c>
      <c r="H39" s="38">
        <v>-10.5</v>
      </c>
      <c r="I39" s="39"/>
      <c r="J39" s="40">
        <f ca="1"/>
        <v>-10.5</v>
      </c>
      <c r="K39" s="38">
        <v>280</v>
      </c>
      <c r="L39" s="39"/>
      <c r="M39" s="40">
        <f ca="1"/>
        <v>280</v>
      </c>
      <c r="N39" s="36">
        <v>-674</v>
      </c>
      <c r="O39" s="5"/>
      <c r="P39" s="6">
        <f ca="1"/>
        <v>-674</v>
      </c>
      <c r="Q39" s="36">
        <v>-40.5</v>
      </c>
      <c r="R39" s="5"/>
      <c r="S39" s="6">
        <f ca="1"/>
        <v>-40.5</v>
      </c>
      <c r="T39" s="26">
        <f t="shared" ca="1" si="7"/>
        <v>2085.5</v>
      </c>
      <c r="U39" s="27">
        <f t="shared" ca="1" si="8"/>
        <v>6469.5</v>
      </c>
      <c r="V39" s="5">
        <f t="shared" ca="1" si="9"/>
        <v>2622</v>
      </c>
      <c r="W39" s="5">
        <f t="shared" ca="1" si="10"/>
        <v>13979</v>
      </c>
      <c r="X39" s="6">
        <f t="shared" ca="1" si="11"/>
        <v>2039.5</v>
      </c>
      <c r="Z39" s="1">
        <f ca="1">_xll.QDates_SpecificWeekday(EDATE(Z38,1),"Wednesday",1)</f>
        <v>44594</v>
      </c>
      <c r="AA39" t="str">
        <f t="shared" ca="1" si="6"/>
        <v>FEB22</v>
      </c>
      <c r="AB39" s="12">
        <v>0.18009632110595702</v>
      </c>
      <c r="AC39" s="13">
        <v>0.17179813385009765</v>
      </c>
      <c r="AD39" s="18">
        <v>0.16659986495971679</v>
      </c>
      <c r="AE39" s="13">
        <v>0.17279554367065431</v>
      </c>
      <c r="AF39" s="14">
        <v>0.17959600448608398</v>
      </c>
      <c r="AG39" s="21">
        <v>0.2210950469970703</v>
      </c>
      <c r="AH39" s="22">
        <v>0.20669626235961913</v>
      </c>
      <c r="AI39" s="23">
        <v>0.18890075683593749</v>
      </c>
      <c r="AJ39" s="22">
        <v>0.1934975242614746</v>
      </c>
      <c r="AK39" s="24">
        <v>0.19549863815307617</v>
      </c>
      <c r="AL39" s="89"/>
      <c r="AM39" s="90"/>
      <c r="AN39" s="91"/>
      <c r="AO39" s="90"/>
      <c r="AP39" s="92"/>
      <c r="AQ39" s="10">
        <v>0.29520214080810547</v>
      </c>
      <c r="AS39" s="1"/>
      <c r="AY39" s="1"/>
      <c r="AZ39" s="1"/>
      <c r="BA39" s="62"/>
      <c r="BB39" s="62"/>
      <c r="BC39" s="62"/>
      <c r="BD39" s="62"/>
      <c r="BE39" s="62"/>
      <c r="BF39" s="62"/>
    </row>
    <row r="40" spans="1:58" x14ac:dyDescent="0.35">
      <c r="A40" t="str">
        <f ca="1">IF(D40=m3Date,"03",_xll.QDates_GetMonthCodeAndYear(D40,2))</f>
        <v>Z21</v>
      </c>
      <c r="B40" t="str">
        <f t="shared" ca="1" si="12"/>
        <v>S 03Z21</v>
      </c>
      <c r="D40" s="1">
        <f ca="1">_xll.QDates_NextLMECurveDate(D39,m3Date,FALSE)</f>
        <v>44545</v>
      </c>
      <c r="E40" s="38">
        <v>-207.75</v>
      </c>
      <c r="F40" s="39"/>
      <c r="G40" s="40">
        <f ca="1"/>
        <v>-207.75</v>
      </c>
      <c r="H40" s="38">
        <v>-9</v>
      </c>
      <c r="I40" s="39"/>
      <c r="J40" s="40">
        <f ca="1"/>
        <v>-9</v>
      </c>
      <c r="K40" s="38">
        <v>287.5</v>
      </c>
      <c r="L40" s="39"/>
      <c r="M40" s="40">
        <f ca="1"/>
        <v>287.5</v>
      </c>
      <c r="N40" s="36">
        <v>-696</v>
      </c>
      <c r="O40" s="5"/>
      <c r="P40" s="6">
        <f ca="1"/>
        <v>-696</v>
      </c>
      <c r="Q40" s="36">
        <v>-41.5</v>
      </c>
      <c r="R40" s="5"/>
      <c r="S40" s="6">
        <f ca="1"/>
        <v>-41.5</v>
      </c>
      <c r="T40" s="26">
        <f t="shared" ca="1" si="7"/>
        <v>2090.75</v>
      </c>
      <c r="U40" s="27">
        <f t="shared" ca="1" si="8"/>
        <v>6468</v>
      </c>
      <c r="V40" s="5">
        <f t="shared" ca="1" si="9"/>
        <v>2614.5</v>
      </c>
      <c r="W40" s="5">
        <f t="shared" ca="1" si="10"/>
        <v>14001</v>
      </c>
      <c r="X40" s="6">
        <f t="shared" ca="1" si="11"/>
        <v>2040.5</v>
      </c>
      <c r="Z40" s="1">
        <f ca="1">_xll.QDates_SpecificWeekday(EDATE(Z39,1),"Wednesday",1)</f>
        <v>44622</v>
      </c>
      <c r="AA40" t="str">
        <f t="shared" ca="1" si="6"/>
        <v>MAR22</v>
      </c>
      <c r="AB40" s="12">
        <v>0.18029636383056641</v>
      </c>
      <c r="AC40" s="13">
        <v>0.17199817657470703</v>
      </c>
      <c r="AD40" s="18">
        <v>0.16679986953735351</v>
      </c>
      <c r="AE40" s="13">
        <v>0.17299552917480468</v>
      </c>
      <c r="AF40" s="14">
        <v>0.17979598999023438</v>
      </c>
      <c r="AG40" s="21">
        <v>0.22129508972167969</v>
      </c>
      <c r="AH40" s="22">
        <v>0.20689632415771483</v>
      </c>
      <c r="AI40" s="23">
        <v>0.18910078048706055</v>
      </c>
      <c r="AJ40" s="22">
        <v>0.193697509765625</v>
      </c>
      <c r="AK40" s="24">
        <v>0.19569864273071289</v>
      </c>
      <c r="AL40" s="89"/>
      <c r="AM40" s="90"/>
      <c r="AN40" s="91"/>
      <c r="AO40" s="90"/>
      <c r="AP40" s="92"/>
      <c r="AQ40" s="10">
        <v>0.29520214080810547</v>
      </c>
      <c r="AS40" s="1"/>
      <c r="AY40" s="1"/>
      <c r="AZ40" s="1"/>
      <c r="BA40" s="62"/>
      <c r="BB40" s="62"/>
      <c r="BC40" s="62"/>
      <c r="BD40" s="62"/>
      <c r="BE40" s="62"/>
      <c r="BF40" s="62"/>
    </row>
    <row r="41" spans="1:58" x14ac:dyDescent="0.35">
      <c r="A41" t="str">
        <f ca="1">IF(D41=m3Date,"03",_xll.QDates_GetMonthCodeAndYear(D41,2))</f>
        <v>F22</v>
      </c>
      <c r="B41" t="str">
        <f t="shared" ca="1" si="12"/>
        <v>S 03F22</v>
      </c>
      <c r="D41" s="1">
        <f ca="1">_xll.QDates_NextLMECurveDate(D40,m3Date,FALSE)</f>
        <v>44580</v>
      </c>
      <c r="E41" s="38">
        <v>-214.25</v>
      </c>
      <c r="F41" s="39"/>
      <c r="G41" s="40">
        <f ca="1"/>
        <v>-214.25</v>
      </c>
      <c r="H41" s="38">
        <v>-9</v>
      </c>
      <c r="I41" s="39"/>
      <c r="J41" s="40">
        <f ca="1"/>
        <v>-9</v>
      </c>
      <c r="K41" s="38">
        <v>294.5</v>
      </c>
      <c r="L41" s="39"/>
      <c r="M41" s="40">
        <f ca="1"/>
        <v>294.5</v>
      </c>
      <c r="N41" s="36">
        <v>-719</v>
      </c>
      <c r="O41" s="5"/>
      <c r="P41" s="6">
        <f ca="1"/>
        <v>-719</v>
      </c>
      <c r="Q41" s="36">
        <v>-42.75</v>
      </c>
      <c r="R41" s="5"/>
      <c r="S41" s="6">
        <f ca="1"/>
        <v>-42.75</v>
      </c>
      <c r="T41" s="26">
        <f t="shared" ca="1" si="7"/>
        <v>2097.25</v>
      </c>
      <c r="U41" s="27">
        <f t="shared" ca="1" si="8"/>
        <v>6468</v>
      </c>
      <c r="V41" s="5">
        <f t="shared" ca="1" si="9"/>
        <v>2607.5</v>
      </c>
      <c r="W41" s="5">
        <f t="shared" ca="1" si="10"/>
        <v>14024</v>
      </c>
      <c r="X41" s="6">
        <f t="shared" ca="1" si="11"/>
        <v>2041.75</v>
      </c>
      <c r="Z41" s="1">
        <f ca="1">_xll.QDates_SpecificWeekday(EDATE(Z40,1),"Wednesday",1)</f>
        <v>44657</v>
      </c>
      <c r="AA41" t="str">
        <f t="shared" ca="1" si="6"/>
        <v>APR22</v>
      </c>
      <c r="AB41" s="12">
        <v>0.18009645462036133</v>
      </c>
      <c r="AC41" s="13">
        <v>0.17209821701049804</v>
      </c>
      <c r="AD41" s="18">
        <v>0.1668998908996582</v>
      </c>
      <c r="AE41" s="13">
        <v>0.17309549331665039</v>
      </c>
      <c r="AF41" s="14">
        <v>0.17979598999023438</v>
      </c>
      <c r="AG41" s="21">
        <v>0.22169511795043945</v>
      </c>
      <c r="AH41" s="22">
        <v>0.20719638824462891</v>
      </c>
      <c r="AI41" s="23">
        <v>0.18930078506469727</v>
      </c>
      <c r="AJ41" s="22">
        <v>0.19399749755859375</v>
      </c>
      <c r="AK41" s="24">
        <v>0.19589862823486329</v>
      </c>
      <c r="AL41" s="89"/>
      <c r="AM41" s="90"/>
      <c r="AN41" s="91"/>
      <c r="AO41" s="90"/>
      <c r="AP41" s="92"/>
      <c r="AQ41" s="10">
        <v>0.29520214080810547</v>
      </c>
      <c r="AS41" s="1"/>
      <c r="AY41" s="1"/>
      <c r="AZ41" s="1"/>
      <c r="BA41" s="62"/>
      <c r="BB41" s="62"/>
      <c r="BC41" s="62"/>
      <c r="BD41" s="62"/>
      <c r="BE41" s="62"/>
      <c r="BF41" s="62"/>
    </row>
    <row r="42" spans="1:58" x14ac:dyDescent="0.35">
      <c r="A42" t="str">
        <f ca="1">IF(D42=m3Date,"03",_xll.QDates_GetMonthCodeAndYear(D42,2))</f>
        <v>G22</v>
      </c>
      <c r="B42" t="str">
        <f t="shared" ca="1" si="12"/>
        <v>S 03G22</v>
      </c>
      <c r="D42" s="1">
        <f ca="1">_xll.QDates_NextLMECurveDate(D41,m3Date,FALSE)</f>
        <v>44608</v>
      </c>
      <c r="E42" s="38">
        <v>-219.75</v>
      </c>
      <c r="F42" s="39"/>
      <c r="G42" s="40">
        <f ca="1"/>
        <v>-219.75</v>
      </c>
      <c r="H42" s="38">
        <v>-9</v>
      </c>
      <c r="I42" s="39"/>
      <c r="J42" s="40">
        <f ca="1"/>
        <v>-9</v>
      </c>
      <c r="K42" s="38">
        <v>301.5</v>
      </c>
      <c r="L42" s="39"/>
      <c r="M42" s="40">
        <f ca="1"/>
        <v>301.5</v>
      </c>
      <c r="N42" s="36">
        <v>-742</v>
      </c>
      <c r="O42" s="5"/>
      <c r="P42" s="6">
        <f ca="1"/>
        <v>-742</v>
      </c>
      <c r="Q42" s="36">
        <v>-44</v>
      </c>
      <c r="R42" s="5"/>
      <c r="S42" s="6">
        <f ca="1"/>
        <v>-44</v>
      </c>
      <c r="T42" s="26">
        <f t="shared" ca="1" si="7"/>
        <v>2102.75</v>
      </c>
      <c r="U42" s="27">
        <f t="shared" ca="1" si="8"/>
        <v>6468</v>
      </c>
      <c r="V42" s="5">
        <f t="shared" ca="1" si="9"/>
        <v>2600.5</v>
      </c>
      <c r="W42" s="5">
        <f t="shared" ca="1" si="10"/>
        <v>14047</v>
      </c>
      <c r="X42" s="6">
        <f t="shared" ca="1" si="11"/>
        <v>2043</v>
      </c>
      <c r="Z42" s="1">
        <f ca="1">_xll.QDates_SpecificWeekday(EDATE(Z41,1),"Wednesday",1)</f>
        <v>44685</v>
      </c>
      <c r="AA42" t="str">
        <f t="shared" ca="1" si="6"/>
        <v>MAY22</v>
      </c>
      <c r="AB42" s="12">
        <v>0.18009651184082032</v>
      </c>
      <c r="AC42" s="13">
        <v>0.17219825744628905</v>
      </c>
      <c r="AD42" s="18">
        <v>0.1668998908996582</v>
      </c>
      <c r="AE42" s="13">
        <v>0.17309549331665039</v>
      </c>
      <c r="AF42" s="14">
        <v>0.17979597091674804</v>
      </c>
      <c r="AG42" s="21">
        <v>0.22179513931274414</v>
      </c>
      <c r="AH42" s="22">
        <v>0.20729644775390624</v>
      </c>
      <c r="AI42" s="23">
        <v>0.18940080642700197</v>
      </c>
      <c r="AJ42" s="22">
        <v>0.19409748077392577</v>
      </c>
      <c r="AK42" s="24">
        <v>0.19599861145019531</v>
      </c>
      <c r="AL42" s="89"/>
      <c r="AM42" s="90"/>
      <c r="AN42" s="91"/>
      <c r="AO42" s="90"/>
      <c r="AP42" s="92"/>
      <c r="AQ42" s="10">
        <v>0.29520214080810547</v>
      </c>
      <c r="AS42" s="1"/>
      <c r="AY42" s="1"/>
      <c r="AZ42" s="1"/>
      <c r="BA42" s="62"/>
      <c r="BB42" s="62"/>
      <c r="BC42" s="62"/>
      <c r="BD42" s="62"/>
      <c r="BE42" s="62"/>
      <c r="BF42" s="62"/>
    </row>
    <row r="43" spans="1:58" x14ac:dyDescent="0.35">
      <c r="A43" t="str">
        <f ca="1">IF(D43=m3Date,"03",_xll.QDates_GetMonthCodeAndYear(D43,2))</f>
        <v>H22</v>
      </c>
      <c r="B43" t="str">
        <f t="shared" ca="1" si="12"/>
        <v>S 03H22</v>
      </c>
      <c r="D43" s="1">
        <f ca="1">_xll.QDates_NextLMECurveDate(D42,m3Date,FALSE)</f>
        <v>44636</v>
      </c>
      <c r="E43" s="38">
        <v>-225.25</v>
      </c>
      <c r="F43" s="39"/>
      <c r="G43" s="40">
        <f ca="1"/>
        <v>-225.25</v>
      </c>
      <c r="H43" s="38">
        <v>-9</v>
      </c>
      <c r="I43" s="39"/>
      <c r="J43" s="40">
        <f ca="1"/>
        <v>-9</v>
      </c>
      <c r="K43" s="38">
        <v>308.5</v>
      </c>
      <c r="L43" s="39"/>
      <c r="M43" s="40">
        <f ca="1"/>
        <v>308.5</v>
      </c>
      <c r="N43" s="36">
        <v>-765</v>
      </c>
      <c r="O43" s="5"/>
      <c r="P43" s="6">
        <f ca="1"/>
        <v>-765</v>
      </c>
      <c r="Q43" s="36">
        <v>-45.25</v>
      </c>
      <c r="R43" s="5"/>
      <c r="S43" s="6">
        <f ca="1"/>
        <v>-45.25</v>
      </c>
      <c r="T43" s="26">
        <f t="shared" ca="1" si="7"/>
        <v>2108.25</v>
      </c>
      <c r="U43" s="27">
        <f t="shared" ca="1" si="8"/>
        <v>6468</v>
      </c>
      <c r="V43" s="5">
        <f t="shared" ca="1" si="9"/>
        <v>2593.5</v>
      </c>
      <c r="W43" s="5">
        <f t="shared" ca="1" si="10"/>
        <v>14070</v>
      </c>
      <c r="X43" s="6">
        <f t="shared" ca="1" si="11"/>
        <v>2044.25</v>
      </c>
      <c r="Z43" s="1">
        <f ca="1">_xll.QDates_SpecificWeekday(EDATE(Z42,1),"Wednesday",1)</f>
        <v>44713</v>
      </c>
      <c r="AA43" t="str">
        <f t="shared" ca="1" si="6"/>
        <v>JUN22</v>
      </c>
      <c r="AB43" s="12">
        <v>0.18019655227661133</v>
      </c>
      <c r="AC43" s="13">
        <v>0.17229827880859375</v>
      </c>
      <c r="AD43" s="18">
        <v>0.1669999122619629</v>
      </c>
      <c r="AE43" s="13">
        <v>0.17309545516967773</v>
      </c>
      <c r="AF43" s="14">
        <v>0.17989593505859375</v>
      </c>
      <c r="AG43" s="21">
        <v>0.22189516067504883</v>
      </c>
      <c r="AH43" s="22">
        <v>0.20739648818969728</v>
      </c>
      <c r="AI43" s="23">
        <v>0.18950082778930663</v>
      </c>
      <c r="AJ43" s="22">
        <v>0.1941974639892578</v>
      </c>
      <c r="AK43" s="24">
        <v>0.19609857559204102</v>
      </c>
      <c r="AL43" s="89"/>
      <c r="AM43" s="90"/>
      <c r="AN43" s="91"/>
      <c r="AO43" s="90"/>
      <c r="AP43" s="92"/>
      <c r="AQ43" s="10">
        <v>0.29520214080810547</v>
      </c>
      <c r="AS43" s="1"/>
      <c r="AY43" s="1"/>
      <c r="AZ43" s="1"/>
      <c r="BA43" s="62"/>
      <c r="BB43" s="62"/>
      <c r="BC43" s="62"/>
      <c r="BD43" s="62"/>
      <c r="BE43" s="62"/>
      <c r="BF43" s="62"/>
    </row>
    <row r="44" spans="1:58" x14ac:dyDescent="0.35">
      <c r="A44" t="str">
        <f ca="1">IF(D44=m3Date,"03",_xll.QDates_GetMonthCodeAndYear(D44,2))</f>
        <v>J22</v>
      </c>
      <c r="B44" t="str">
        <f t="shared" ca="1" si="12"/>
        <v>S 03J22</v>
      </c>
      <c r="D44" s="1">
        <f ca="1">_xll.QDates_NextLMECurveDate(D43,m3Date,FALSE)</f>
        <v>44671</v>
      </c>
      <c r="E44" s="38">
        <v>-232.25</v>
      </c>
      <c r="F44" s="39"/>
      <c r="G44" s="40">
        <f ca="1"/>
        <v>-232.25</v>
      </c>
      <c r="H44" s="38">
        <v>-9</v>
      </c>
      <c r="I44" s="39"/>
      <c r="J44" s="40">
        <f ca="1"/>
        <v>-9</v>
      </c>
      <c r="K44" s="38">
        <v>315.5</v>
      </c>
      <c r="L44" s="39"/>
      <c r="M44" s="40">
        <f ca="1"/>
        <v>315.5</v>
      </c>
      <c r="N44" s="36">
        <v>-788</v>
      </c>
      <c r="O44" s="5"/>
      <c r="P44" s="6">
        <f ca="1"/>
        <v>-788</v>
      </c>
      <c r="Q44" s="36">
        <v>-46.5</v>
      </c>
      <c r="R44" s="5"/>
      <c r="S44" s="6">
        <f ca="1"/>
        <v>-46.5</v>
      </c>
      <c r="T44" s="26">
        <f t="shared" ca="1" si="7"/>
        <v>2115.25</v>
      </c>
      <c r="U44" s="27">
        <f t="shared" ca="1" si="8"/>
        <v>6468</v>
      </c>
      <c r="V44" s="5">
        <f t="shared" ca="1" si="9"/>
        <v>2586.5</v>
      </c>
      <c r="W44" s="5">
        <f t="shared" ca="1" si="10"/>
        <v>14093</v>
      </c>
      <c r="X44" s="6">
        <f t="shared" ca="1" si="11"/>
        <v>2045.5</v>
      </c>
      <c r="Z44" s="1">
        <f ca="1">_xll.QDates_SpecificWeekday(EDATE(Z43,1),"Wednesday",1)</f>
        <v>44748</v>
      </c>
      <c r="AA44" t="str">
        <f t="shared" ca="1" si="6"/>
        <v>JUL22</v>
      </c>
      <c r="AB44" s="12">
        <v>0.1802965545654297</v>
      </c>
      <c r="AC44" s="13">
        <v>0.17239828109741212</v>
      </c>
      <c r="AD44" s="18">
        <v>0.16709989547729492</v>
      </c>
      <c r="AE44" s="13">
        <v>0.17319541931152344</v>
      </c>
      <c r="AF44" s="14">
        <v>0.17999589920043946</v>
      </c>
      <c r="AG44" s="21">
        <v>0.22199520111083984</v>
      </c>
      <c r="AH44" s="22">
        <v>0.20749656677246095</v>
      </c>
      <c r="AI44" s="23">
        <v>0.18950086593627929</v>
      </c>
      <c r="AJ44" s="22">
        <v>0.19399742126464845</v>
      </c>
      <c r="AK44" s="24">
        <v>0.1960984992980957</v>
      </c>
      <c r="AL44" s="89"/>
      <c r="AM44" s="90"/>
      <c r="AN44" s="91"/>
      <c r="AO44" s="90"/>
      <c r="AP44" s="92"/>
      <c r="AQ44" s="10">
        <v>0.29520214080810547</v>
      </c>
      <c r="AS44" s="1"/>
      <c r="AY44" s="1"/>
      <c r="AZ44" s="1"/>
      <c r="BA44" s="62"/>
      <c r="BB44" s="62"/>
      <c r="BC44" s="62"/>
      <c r="BD44" s="62"/>
      <c r="BE44" s="62"/>
      <c r="BF44" s="62"/>
    </row>
    <row r="45" spans="1:58" x14ac:dyDescent="0.35">
      <c r="A45" t="str">
        <f ca="1">IF(D45=m3Date,"03",_xll.QDates_GetMonthCodeAndYear(D45,2))</f>
        <v>K22</v>
      </c>
      <c r="B45" t="str">
        <f t="shared" ca="1" si="12"/>
        <v>S 03K22</v>
      </c>
      <c r="D45" s="1">
        <f ca="1">_xll.QDates_NextLMECurveDate(D44,m3Date,FALSE)</f>
        <v>44699</v>
      </c>
      <c r="E45" s="38">
        <v>-237.5</v>
      </c>
      <c r="F45" s="39"/>
      <c r="G45" s="40">
        <f ca="1"/>
        <v>-237.5</v>
      </c>
      <c r="H45" s="38">
        <v>-9</v>
      </c>
      <c r="I45" s="39"/>
      <c r="J45" s="40">
        <f ca="1"/>
        <v>-9</v>
      </c>
      <c r="K45" s="38">
        <v>322.5</v>
      </c>
      <c r="L45" s="39"/>
      <c r="M45" s="40">
        <f ca="1"/>
        <v>322.5</v>
      </c>
      <c r="N45" s="36">
        <v>-811</v>
      </c>
      <c r="O45" s="5"/>
      <c r="P45" s="6">
        <f ca="1"/>
        <v>-811</v>
      </c>
      <c r="Q45" s="36">
        <v>-47.75</v>
      </c>
      <c r="R45" s="5"/>
      <c r="S45" s="6">
        <f ca="1"/>
        <v>-47.75</v>
      </c>
      <c r="T45" s="26">
        <f t="shared" ca="1" si="7"/>
        <v>2120.5</v>
      </c>
      <c r="U45" s="27">
        <f t="shared" ca="1" si="8"/>
        <v>6468</v>
      </c>
      <c r="V45" s="5">
        <f t="shared" ca="1" si="9"/>
        <v>2579.5</v>
      </c>
      <c r="W45" s="5">
        <f t="shared" ca="1" si="10"/>
        <v>14116</v>
      </c>
      <c r="X45" s="6">
        <f t="shared" ca="1" si="11"/>
        <v>2046.75</v>
      </c>
      <c r="Z45" s="1">
        <f ca="1">_xll.QDates_SpecificWeekday(EDATE(Z44,1),"Wednesday",1)</f>
        <v>44776</v>
      </c>
      <c r="AA45" t="str">
        <f t="shared" ca="1" si="6"/>
        <v>AUG22</v>
      </c>
      <c r="AB45" s="15">
        <v>0.18029659271240234</v>
      </c>
      <c r="AC45" s="16">
        <v>0.17239830017089844</v>
      </c>
      <c r="AD45" s="19">
        <v>0.16709989547729492</v>
      </c>
      <c r="AE45" s="16">
        <v>0.17319540023803712</v>
      </c>
      <c r="AF45" s="17">
        <v>0.17999591827392578</v>
      </c>
      <c r="AG45" s="21">
        <v>0.22199522018432616</v>
      </c>
      <c r="AH45" s="22">
        <v>0.20749662399291993</v>
      </c>
      <c r="AI45" s="23">
        <v>0.18950088500976561</v>
      </c>
      <c r="AJ45" s="22">
        <v>0.1939974021911621</v>
      </c>
      <c r="AK45" s="24">
        <v>0.19609846115112306</v>
      </c>
      <c r="AL45" s="89"/>
      <c r="AM45" s="90"/>
      <c r="AN45" s="91"/>
      <c r="AO45" s="90"/>
      <c r="AP45" s="92"/>
      <c r="AQ45" s="10">
        <v>0.29520214080810547</v>
      </c>
      <c r="AS45" s="1"/>
      <c r="AY45" s="1"/>
    </row>
    <row r="46" spans="1:58" x14ac:dyDescent="0.35">
      <c r="A46" t="str">
        <f ca="1">IF(D46=m3Date,"03",_xll.QDates_GetMonthCodeAndYear(D46,2))</f>
        <v>M22</v>
      </c>
      <c r="B46" t="str">
        <f t="shared" ca="1" si="12"/>
        <v>S 03M22</v>
      </c>
      <c r="D46" s="1">
        <f ca="1">_xll.QDates_NextLMECurveDate(D45,m3Date,FALSE)</f>
        <v>44727</v>
      </c>
      <c r="E46" s="38">
        <v>-242.75</v>
      </c>
      <c r="F46" s="39"/>
      <c r="G46" s="40">
        <f ca="1"/>
        <v>-242.75</v>
      </c>
      <c r="H46" s="38">
        <v>-9</v>
      </c>
      <c r="I46" s="39"/>
      <c r="J46" s="40">
        <f ca="1"/>
        <v>-9</v>
      </c>
      <c r="K46" s="38">
        <v>329.5</v>
      </c>
      <c r="L46" s="39"/>
      <c r="M46" s="40">
        <f ca="1"/>
        <v>329.5</v>
      </c>
      <c r="N46" s="36">
        <v>-834</v>
      </c>
      <c r="O46" s="5"/>
      <c r="P46" s="6">
        <f ca="1"/>
        <v>-834</v>
      </c>
      <c r="Q46" s="36">
        <v>-49</v>
      </c>
      <c r="R46" s="5"/>
      <c r="S46" s="6">
        <f ca="1"/>
        <v>-49</v>
      </c>
      <c r="T46" s="26">
        <f t="shared" ca="1" si="7"/>
        <v>2125.75</v>
      </c>
      <c r="U46" s="27">
        <f t="shared" ca="1" si="8"/>
        <v>6468</v>
      </c>
      <c r="V46" s="5">
        <f t="shared" ca="1" si="9"/>
        <v>2572.5</v>
      </c>
      <c r="W46" s="5">
        <f t="shared" ca="1" si="10"/>
        <v>14139</v>
      </c>
      <c r="X46" s="6">
        <f t="shared" ca="1" si="11"/>
        <v>2048</v>
      </c>
      <c r="AC46" s="10"/>
      <c r="AD46" s="10"/>
      <c r="AE46" s="10"/>
      <c r="AF46" s="10"/>
      <c r="AS46" s="1"/>
      <c r="AY46" s="1"/>
    </row>
    <row r="47" spans="1:58" x14ac:dyDescent="0.35">
      <c r="A47" t="str">
        <f ca="1">IF(D47=m3Date,"03",_xll.QDates_GetMonthCodeAndYear(D47,2))</f>
        <v>N22</v>
      </c>
      <c r="B47" t="str">
        <f t="shared" ca="1" si="12"/>
        <v>S 03N22</v>
      </c>
      <c r="D47" s="1">
        <f ca="1">_xll.QDates_NextLMECurveDate(D46,m3Date,FALSE)</f>
        <v>44762</v>
      </c>
      <c r="E47" s="38">
        <v>-249.5</v>
      </c>
      <c r="F47" s="39"/>
      <c r="G47" s="40">
        <f ca="1"/>
        <v>-249.5</v>
      </c>
      <c r="H47" s="38">
        <v>-9</v>
      </c>
      <c r="I47" s="39"/>
      <c r="J47" s="40">
        <f ca="1"/>
        <v>-9</v>
      </c>
      <c r="K47" s="38">
        <v>337.5</v>
      </c>
      <c r="L47" s="39"/>
      <c r="M47" s="40">
        <f ca="1"/>
        <v>337.5</v>
      </c>
      <c r="N47" s="36">
        <v>-857</v>
      </c>
      <c r="O47" s="5"/>
      <c r="P47" s="6">
        <f ca="1"/>
        <v>-857</v>
      </c>
      <c r="Q47" s="36">
        <v>-50.25</v>
      </c>
      <c r="R47" s="5"/>
      <c r="S47" s="6">
        <f ca="1"/>
        <v>-50.25</v>
      </c>
      <c r="T47" s="26">
        <f t="shared" ca="1" si="7"/>
        <v>2132.5</v>
      </c>
      <c r="U47" s="27">
        <f t="shared" ca="1" si="8"/>
        <v>6468</v>
      </c>
      <c r="V47" s="5">
        <f t="shared" ca="1" si="9"/>
        <v>2564.5</v>
      </c>
      <c r="W47" s="5">
        <f t="shared" ca="1" si="10"/>
        <v>14162</v>
      </c>
      <c r="X47" s="6">
        <f t="shared" ca="1" si="11"/>
        <v>2049.25</v>
      </c>
      <c r="AC47" s="10"/>
      <c r="AD47" s="10"/>
      <c r="AE47" s="10"/>
      <c r="AF47" s="10"/>
      <c r="AS47" s="1"/>
      <c r="AY47" s="1"/>
    </row>
    <row r="48" spans="1:58" x14ac:dyDescent="0.35">
      <c r="A48" t="str">
        <f ca="1">IF(D48=m3Date,"03",_xll.QDates_GetMonthCodeAndYear(D48,2))</f>
        <v>Q22</v>
      </c>
      <c r="B48" t="str">
        <f t="shared" ca="1" si="12"/>
        <v>S 03Q22</v>
      </c>
      <c r="D48" s="1">
        <f ca="1">_xll.QDates_NextLMECurveDate(D47,m3Date,FALSE)</f>
        <v>44790</v>
      </c>
      <c r="E48" s="38">
        <v>-254.75</v>
      </c>
      <c r="F48" s="39"/>
      <c r="G48" s="40">
        <f ca="1"/>
        <v>-254.75</v>
      </c>
      <c r="H48" s="38">
        <v>-9</v>
      </c>
      <c r="I48" s="39"/>
      <c r="J48" s="40">
        <f ca="1"/>
        <v>-9</v>
      </c>
      <c r="K48" s="38">
        <v>345.5</v>
      </c>
      <c r="L48" s="39"/>
      <c r="M48" s="40">
        <f ca="1"/>
        <v>345.5</v>
      </c>
      <c r="N48" s="36">
        <v>-880</v>
      </c>
      <c r="O48" s="5"/>
      <c r="P48" s="6">
        <f ca="1"/>
        <v>-880</v>
      </c>
      <c r="Q48" s="36">
        <v>-51.5</v>
      </c>
      <c r="R48" s="5"/>
      <c r="S48" s="6">
        <f ca="1"/>
        <v>-51.5</v>
      </c>
      <c r="T48" s="26">
        <f t="shared" ca="1" si="7"/>
        <v>2137.75</v>
      </c>
      <c r="U48" s="27">
        <f t="shared" ca="1" si="8"/>
        <v>6468</v>
      </c>
      <c r="V48" s="5">
        <f t="shared" ca="1" si="9"/>
        <v>2556.5</v>
      </c>
      <c r="W48" s="5">
        <f t="shared" ca="1" si="10"/>
        <v>14185</v>
      </c>
      <c r="X48" s="6">
        <f t="shared" ca="1" si="11"/>
        <v>2050.5</v>
      </c>
      <c r="AC48" s="10"/>
      <c r="AD48" s="10"/>
      <c r="AE48" s="10"/>
      <c r="AF48" s="10"/>
      <c r="AS48" s="1"/>
      <c r="AY48" s="1"/>
    </row>
    <row r="49" spans="1:51" x14ac:dyDescent="0.35">
      <c r="A49" t="str">
        <f ca="1">IF(D49=m3Date,"03",_xll.QDates_GetMonthCodeAndYear(D49,2))</f>
        <v>U22</v>
      </c>
      <c r="B49" t="str">
        <f t="shared" ca="1" si="12"/>
        <v>S 03U22</v>
      </c>
      <c r="D49" s="1">
        <f ca="1">_xll.QDates_NextLMECurveDate(D48,m3Date,FALSE)</f>
        <v>44825</v>
      </c>
      <c r="E49" s="38">
        <v>-261.5</v>
      </c>
      <c r="F49" s="39"/>
      <c r="G49" s="40">
        <f ca="1"/>
        <v>-261.5</v>
      </c>
      <c r="H49" s="38">
        <v>-9</v>
      </c>
      <c r="I49" s="39"/>
      <c r="J49" s="40">
        <f ca="1"/>
        <v>-9</v>
      </c>
      <c r="K49" s="38">
        <v>353.5</v>
      </c>
      <c r="L49" s="39"/>
      <c r="M49" s="40">
        <f ca="1"/>
        <v>353.5</v>
      </c>
      <c r="N49" s="36">
        <v>-903</v>
      </c>
      <c r="O49" s="5"/>
      <c r="P49" s="6">
        <f ca="1"/>
        <v>-903</v>
      </c>
      <c r="Q49" s="36">
        <v>-52.75</v>
      </c>
      <c r="R49" s="5"/>
      <c r="S49" s="6">
        <f ca="1"/>
        <v>-52.75</v>
      </c>
      <c r="T49" s="26">
        <f t="shared" ca="1" si="7"/>
        <v>2144.5</v>
      </c>
      <c r="U49" s="27">
        <f t="shared" ca="1" si="8"/>
        <v>6468</v>
      </c>
      <c r="V49" s="5">
        <f t="shared" ca="1" si="9"/>
        <v>2548.5</v>
      </c>
      <c r="W49" s="5">
        <f t="shared" ca="1" si="10"/>
        <v>14208</v>
      </c>
      <c r="X49" s="6">
        <f t="shared" ca="1" si="11"/>
        <v>2051.75</v>
      </c>
      <c r="AC49" s="10"/>
      <c r="AD49" s="10"/>
      <c r="AE49" s="10"/>
      <c r="AF49" s="10"/>
      <c r="AS49" s="1"/>
      <c r="AY49" s="1"/>
    </row>
    <row r="50" spans="1:51" x14ac:dyDescent="0.35">
      <c r="A50" t="str">
        <f ca="1">IF(D50=m3Date,"03",_xll.QDates_GetMonthCodeAndYear(D50,2))</f>
        <v>V22</v>
      </c>
      <c r="B50" t="str">
        <f t="shared" ca="1" si="12"/>
        <v>S 03V22</v>
      </c>
      <c r="D50" s="1">
        <f ca="1">_xll.QDates_NextLMECurveDate(D49,m3Date,FALSE)</f>
        <v>44853</v>
      </c>
      <c r="E50" s="38">
        <v>-266.75</v>
      </c>
      <c r="F50" s="39"/>
      <c r="G50" s="40">
        <f ca="1"/>
        <v>-266.75</v>
      </c>
      <c r="H50" s="38">
        <v>-9</v>
      </c>
      <c r="I50" s="39"/>
      <c r="J50" s="40">
        <f ca="1"/>
        <v>-9</v>
      </c>
      <c r="K50" s="38">
        <v>361.5</v>
      </c>
      <c r="L50" s="39"/>
      <c r="M50" s="40">
        <f ca="1"/>
        <v>361.5</v>
      </c>
      <c r="N50" s="36">
        <v>-926</v>
      </c>
      <c r="O50" s="5"/>
      <c r="P50" s="6">
        <f ca="1"/>
        <v>-926</v>
      </c>
      <c r="Q50" s="36">
        <v>-54</v>
      </c>
      <c r="R50" s="5"/>
      <c r="S50" s="6">
        <f ca="1"/>
        <v>-54</v>
      </c>
      <c r="T50" s="26">
        <f t="shared" ca="1" si="7"/>
        <v>2149.75</v>
      </c>
      <c r="U50" s="27">
        <f t="shared" ca="1" si="8"/>
        <v>6468</v>
      </c>
      <c r="V50" s="5">
        <f t="shared" ca="1" si="9"/>
        <v>2540.5</v>
      </c>
      <c r="W50" s="5">
        <f t="shared" ca="1" si="10"/>
        <v>14231</v>
      </c>
      <c r="X50" s="6">
        <f t="shared" ca="1" si="11"/>
        <v>2053</v>
      </c>
      <c r="AC50" s="10"/>
      <c r="AD50" s="10"/>
      <c r="AE50" s="10"/>
      <c r="AF50" s="10"/>
      <c r="AS50" s="1"/>
      <c r="AY50" s="1"/>
    </row>
    <row r="51" spans="1:51" x14ac:dyDescent="0.35">
      <c r="A51" t="str">
        <f ca="1">IF(D51=m3Date,"03",_xll.QDates_GetMonthCodeAndYear(D51,2))</f>
        <v>X22</v>
      </c>
      <c r="B51" t="str">
        <f t="shared" ca="1" si="12"/>
        <v>S 03X22</v>
      </c>
      <c r="D51" s="1">
        <f ca="1">_xll.QDates_NextLMECurveDate(D50,m3Date,FALSE)</f>
        <v>44881</v>
      </c>
      <c r="E51" s="38">
        <v>-272</v>
      </c>
      <c r="F51" s="39"/>
      <c r="G51" s="40">
        <f ca="1"/>
        <v>-272</v>
      </c>
      <c r="H51" s="38">
        <v>-9</v>
      </c>
      <c r="I51" s="39"/>
      <c r="J51" s="40">
        <f ca="1"/>
        <v>-9</v>
      </c>
      <c r="K51" s="38">
        <v>369.5</v>
      </c>
      <c r="L51" s="39"/>
      <c r="M51" s="40">
        <f ca="1"/>
        <v>369.5</v>
      </c>
      <c r="N51" s="36">
        <v>-949</v>
      </c>
      <c r="O51" s="5"/>
      <c r="P51" s="6">
        <f ca="1"/>
        <v>-949</v>
      </c>
      <c r="Q51" s="36">
        <v>-55.25</v>
      </c>
      <c r="R51" s="5"/>
      <c r="S51" s="6">
        <f ca="1"/>
        <v>-55.25</v>
      </c>
      <c r="T51" s="26">
        <f t="shared" ca="1" si="7"/>
        <v>2155</v>
      </c>
      <c r="U51" s="27">
        <f t="shared" ca="1" si="8"/>
        <v>6468</v>
      </c>
      <c r="V51" s="5">
        <f t="shared" ca="1" si="9"/>
        <v>2532.5</v>
      </c>
      <c r="W51" s="5">
        <f t="shared" ca="1" si="10"/>
        <v>14254</v>
      </c>
      <c r="X51" s="6">
        <f t="shared" ca="1" si="11"/>
        <v>2054.25</v>
      </c>
      <c r="AC51" s="10"/>
      <c r="AD51" s="10"/>
      <c r="AE51" s="10"/>
      <c r="AF51" s="10"/>
      <c r="AS51" s="1"/>
      <c r="AY51" s="1"/>
    </row>
    <row r="52" spans="1:51" x14ac:dyDescent="0.35">
      <c r="A52" t="str">
        <f ca="1">IF(D52=m3Date,"03",_xll.QDates_GetMonthCodeAndYear(D52,2))</f>
        <v>Z22</v>
      </c>
      <c r="B52" t="str">
        <f t="shared" ca="1" si="12"/>
        <v>S 03Z22</v>
      </c>
      <c r="D52" s="1">
        <f ca="1">_xll.QDates_NextLMECurveDate(D51,m3Date,FALSE)</f>
        <v>44916</v>
      </c>
      <c r="E52" s="38">
        <v>-278.75</v>
      </c>
      <c r="F52" s="39"/>
      <c r="G52" s="40">
        <f ca="1"/>
        <v>-278.75</v>
      </c>
      <c r="H52" s="38">
        <v>-9</v>
      </c>
      <c r="I52" s="39"/>
      <c r="J52" s="40">
        <f ca="1"/>
        <v>-9</v>
      </c>
      <c r="K52" s="38">
        <v>377.5</v>
      </c>
      <c r="L52" s="39"/>
      <c r="M52" s="40">
        <f ca="1"/>
        <v>377.5</v>
      </c>
      <c r="N52" s="36">
        <v>-971</v>
      </c>
      <c r="O52" s="5"/>
      <c r="P52" s="6">
        <f ca="1"/>
        <v>-971</v>
      </c>
      <c r="Q52" s="36">
        <v>-56.5</v>
      </c>
      <c r="R52" s="5"/>
      <c r="S52" s="6">
        <f ca="1"/>
        <v>-56.5</v>
      </c>
      <c r="T52" s="26">
        <f t="shared" ca="1" si="7"/>
        <v>2161.75</v>
      </c>
      <c r="U52" s="27">
        <f t="shared" ca="1" si="8"/>
        <v>6468</v>
      </c>
      <c r="V52" s="5">
        <f t="shared" ca="1" si="9"/>
        <v>2524.5</v>
      </c>
      <c r="W52" s="5">
        <f t="shared" ca="1" si="10"/>
        <v>14276</v>
      </c>
      <c r="X52" s="6">
        <f t="shared" ca="1" si="11"/>
        <v>2055.5</v>
      </c>
      <c r="AC52" s="10"/>
      <c r="AD52" s="10"/>
      <c r="AE52" s="10"/>
      <c r="AF52" s="10"/>
      <c r="AS52" s="1"/>
      <c r="AY52" s="1"/>
    </row>
    <row r="53" spans="1:51" x14ac:dyDescent="0.35">
      <c r="A53" t="str">
        <f ca="1">IF(D53=m3Date,"03",_xll.QDates_GetMonthCodeAndYear(D53,2))</f>
        <v>F23</v>
      </c>
      <c r="B53" t="str">
        <f t="shared" ca="1" si="12"/>
        <v>S 03F23</v>
      </c>
      <c r="D53" s="1">
        <f ca="1">_xll.QDates_NextLMECurveDate(D52,m3Date,FALSE)</f>
        <v>44944</v>
      </c>
      <c r="E53" s="38">
        <v>-284</v>
      </c>
      <c r="F53" s="39"/>
      <c r="G53" s="40">
        <f ca="1"/>
        <v>-284</v>
      </c>
      <c r="H53" s="38">
        <v>-9</v>
      </c>
      <c r="I53" s="39"/>
      <c r="J53" s="40">
        <f ca="1"/>
        <v>-9</v>
      </c>
      <c r="K53" s="38">
        <v>377.5</v>
      </c>
      <c r="L53" s="39"/>
      <c r="M53" s="40">
        <f ca="1"/>
        <v>377.5</v>
      </c>
      <c r="N53" s="36">
        <v>-995</v>
      </c>
      <c r="O53" s="5"/>
      <c r="P53" s="6">
        <f ca="1"/>
        <v>-995</v>
      </c>
      <c r="Q53" s="36">
        <v>-57.75</v>
      </c>
      <c r="R53" s="5"/>
      <c r="S53" s="6">
        <f ca="1"/>
        <v>-57.75</v>
      </c>
      <c r="T53" s="26">
        <f t="shared" ca="1" si="7"/>
        <v>2167</v>
      </c>
      <c r="U53" s="27">
        <f t="shared" ca="1" si="8"/>
        <v>6468</v>
      </c>
      <c r="V53" s="5">
        <f t="shared" ca="1" si="9"/>
        <v>2524.5</v>
      </c>
      <c r="W53" s="5">
        <f t="shared" ca="1" si="10"/>
        <v>14300</v>
      </c>
      <c r="X53" s="6">
        <f t="shared" ca="1" si="11"/>
        <v>2056.75</v>
      </c>
      <c r="AC53" s="10"/>
      <c r="AD53" s="10"/>
      <c r="AE53" s="10"/>
      <c r="AF53" s="10"/>
      <c r="AS53" s="1"/>
      <c r="AY53" s="1"/>
    </row>
    <row r="54" spans="1:51" x14ac:dyDescent="0.35">
      <c r="A54" t="str">
        <f ca="1">IF(D54=m3Date,"03",_xll.QDates_GetMonthCodeAndYear(D54,2))</f>
        <v>G23</v>
      </c>
      <c r="B54" t="str">
        <f t="shared" ca="1" si="12"/>
        <v>S 03G23</v>
      </c>
      <c r="D54" s="1">
        <f ca="1">_xll.QDates_NextLMECurveDate(D53,m3Date,FALSE)</f>
        <v>44972</v>
      </c>
      <c r="E54" s="38">
        <v>-289.25</v>
      </c>
      <c r="F54" s="39"/>
      <c r="G54" s="40">
        <f ca="1"/>
        <v>-289.25</v>
      </c>
      <c r="H54" s="38">
        <v>-9</v>
      </c>
      <c r="I54" s="39"/>
      <c r="J54" s="40">
        <f ca="1"/>
        <v>-9</v>
      </c>
      <c r="K54" s="38">
        <v>377.5</v>
      </c>
      <c r="L54" s="39"/>
      <c r="M54" s="40">
        <f ca="1"/>
        <v>377.5</v>
      </c>
      <c r="N54" s="36">
        <v>-1019</v>
      </c>
      <c r="O54" s="5"/>
      <c r="P54" s="6">
        <f ca="1"/>
        <v>-1019</v>
      </c>
      <c r="Q54" s="36">
        <v>-59</v>
      </c>
      <c r="R54" s="5"/>
      <c r="S54" s="6">
        <f ca="1"/>
        <v>-59</v>
      </c>
      <c r="T54" s="26">
        <f t="shared" ca="1" si="7"/>
        <v>2172.25</v>
      </c>
      <c r="U54" s="27">
        <f t="shared" ca="1" si="8"/>
        <v>6468</v>
      </c>
      <c r="V54" s="5">
        <f t="shared" ca="1" si="9"/>
        <v>2524.5</v>
      </c>
      <c r="W54" s="5">
        <f t="shared" ca="1" si="10"/>
        <v>14324</v>
      </c>
      <c r="X54" s="6">
        <f t="shared" ca="1" si="11"/>
        <v>2058</v>
      </c>
      <c r="AC54" s="10"/>
      <c r="AD54" s="10"/>
      <c r="AE54" s="10"/>
      <c r="AF54" s="10"/>
      <c r="AS54" s="1"/>
      <c r="AY54" s="1"/>
    </row>
    <row r="55" spans="1:51" x14ac:dyDescent="0.35">
      <c r="A55" t="str">
        <f ca="1">IF(D55=m3Date,"03",_xll.QDates_GetMonthCodeAndYear(D55,2))</f>
        <v>H23</v>
      </c>
      <c r="B55" t="str">
        <f t="shared" ca="1" si="12"/>
        <v>S 03H23</v>
      </c>
      <c r="D55" s="1">
        <f ca="1">_xll.QDates_NextLMECurveDate(D54,m3Date,FALSE)</f>
        <v>45000</v>
      </c>
      <c r="E55" s="38">
        <v>-294.5</v>
      </c>
      <c r="F55" s="39"/>
      <c r="G55" s="40">
        <f ca="1"/>
        <v>-294.5</v>
      </c>
      <c r="H55" s="38">
        <v>-9</v>
      </c>
      <c r="I55" s="39"/>
      <c r="J55" s="40">
        <f ca="1"/>
        <v>-9</v>
      </c>
      <c r="K55" s="38">
        <v>377.5</v>
      </c>
      <c r="L55" s="39"/>
      <c r="M55" s="40">
        <f ca="1"/>
        <v>377.5</v>
      </c>
      <c r="N55" s="36">
        <v>-1043</v>
      </c>
      <c r="O55" s="5"/>
      <c r="P55" s="6">
        <f ca="1"/>
        <v>-1043</v>
      </c>
      <c r="Q55" s="36">
        <v>-60.25</v>
      </c>
      <c r="R55" s="5"/>
      <c r="S55" s="6">
        <f ca="1"/>
        <v>-60.25</v>
      </c>
      <c r="T55" s="26">
        <f t="shared" ca="1" si="7"/>
        <v>2177.5</v>
      </c>
      <c r="U55" s="27">
        <f t="shared" ca="1" si="8"/>
        <v>6468</v>
      </c>
      <c r="V55" s="5">
        <f t="shared" ca="1" si="9"/>
        <v>2524.5</v>
      </c>
      <c r="W55" s="5">
        <f t="shared" ca="1" si="10"/>
        <v>14348</v>
      </c>
      <c r="X55" s="6">
        <f t="shared" ca="1" si="11"/>
        <v>2059.25</v>
      </c>
      <c r="AC55" s="10"/>
      <c r="AD55" s="10"/>
      <c r="AE55" s="10"/>
      <c r="AF55" s="10"/>
      <c r="AS55" s="1"/>
      <c r="AY55" s="1"/>
    </row>
    <row r="56" spans="1:51" x14ac:dyDescent="0.35">
      <c r="A56" t="str">
        <f ca="1">IF(D56=m3Date,"03",_xll.QDates_GetMonthCodeAndYear(D56,2))</f>
        <v>J23</v>
      </c>
      <c r="B56" t="str">
        <f t="shared" ca="1" si="12"/>
        <v>S 03J23</v>
      </c>
      <c r="D56" s="1">
        <f ca="1">_xll.QDates_NextLMECurveDate(D55,m3Date,FALSE)</f>
        <v>45035</v>
      </c>
      <c r="E56" s="38">
        <v>-301</v>
      </c>
      <c r="F56" s="39"/>
      <c r="G56" s="40">
        <f ca="1"/>
        <v>-301</v>
      </c>
      <c r="H56" s="38">
        <v>-9</v>
      </c>
      <c r="I56" s="39"/>
      <c r="J56" s="40">
        <f ca="1"/>
        <v>-9</v>
      </c>
      <c r="K56" s="38">
        <v>377.5</v>
      </c>
      <c r="L56" s="39"/>
      <c r="M56" s="40">
        <f ca="1"/>
        <v>377.5</v>
      </c>
      <c r="N56" s="36">
        <v>-1067</v>
      </c>
      <c r="O56" s="5"/>
      <c r="P56" s="6">
        <f ca="1"/>
        <v>-1067</v>
      </c>
      <c r="Q56" s="36">
        <v>-61.5</v>
      </c>
      <c r="R56" s="5"/>
      <c r="S56" s="6">
        <f ca="1"/>
        <v>-61.5</v>
      </c>
      <c r="T56" s="26">
        <f t="shared" ca="1" si="7"/>
        <v>2184</v>
      </c>
      <c r="U56" s="27">
        <f t="shared" ca="1" si="8"/>
        <v>6468</v>
      </c>
      <c r="V56" s="5">
        <f t="shared" ca="1" si="9"/>
        <v>2524.5</v>
      </c>
      <c r="W56" s="5">
        <f t="shared" ca="1" si="10"/>
        <v>14372</v>
      </c>
      <c r="X56" s="6">
        <f t="shared" ca="1" si="11"/>
        <v>2060.5</v>
      </c>
      <c r="AC56" s="10"/>
      <c r="AD56" s="10"/>
      <c r="AE56" s="10"/>
      <c r="AF56" s="10"/>
      <c r="AS56" s="1"/>
      <c r="AY56" s="1"/>
    </row>
    <row r="57" spans="1:51" x14ac:dyDescent="0.35">
      <c r="A57" t="str">
        <f ca="1">IF(D57=m3Date,"03",_xll.QDates_GetMonthCodeAndYear(D57,2))</f>
        <v>K23</v>
      </c>
      <c r="B57" t="str">
        <f t="shared" ca="1" si="12"/>
        <v>S 03K23</v>
      </c>
      <c r="D57" s="1">
        <f ca="1">_xll.QDates_NextLMECurveDate(D56,m3Date,FALSE)</f>
        <v>45063</v>
      </c>
      <c r="E57" s="38">
        <v>-306</v>
      </c>
      <c r="F57" s="39"/>
      <c r="G57" s="40">
        <f ca="1"/>
        <v>-306</v>
      </c>
      <c r="H57" s="38">
        <v>-9</v>
      </c>
      <c r="I57" s="39"/>
      <c r="J57" s="40">
        <f ca="1"/>
        <v>-9</v>
      </c>
      <c r="K57" s="38">
        <v>377.5</v>
      </c>
      <c r="L57" s="39"/>
      <c r="M57" s="40">
        <f ca="1"/>
        <v>377.5</v>
      </c>
      <c r="N57" s="36">
        <v>-1091</v>
      </c>
      <c r="O57" s="5"/>
      <c r="P57" s="6">
        <f ca="1"/>
        <v>-1091</v>
      </c>
      <c r="Q57" s="36">
        <v>-62.75</v>
      </c>
      <c r="R57" s="5"/>
      <c r="S57" s="6">
        <f ca="1"/>
        <v>-62.75</v>
      </c>
      <c r="T57" s="26">
        <f t="shared" ca="1" si="7"/>
        <v>2189</v>
      </c>
      <c r="U57" s="27">
        <f t="shared" ca="1" si="8"/>
        <v>6468</v>
      </c>
      <c r="V57" s="5">
        <f t="shared" ca="1" si="9"/>
        <v>2524.5</v>
      </c>
      <c r="W57" s="5">
        <f t="shared" ca="1" si="10"/>
        <v>14396</v>
      </c>
      <c r="X57" s="6">
        <f t="shared" ca="1" si="11"/>
        <v>2061.75</v>
      </c>
      <c r="AC57" s="10"/>
      <c r="AD57" s="10"/>
      <c r="AE57" s="10"/>
      <c r="AF57" s="10"/>
      <c r="AS57" s="1"/>
      <c r="AY57" s="1"/>
    </row>
    <row r="58" spans="1:51" x14ac:dyDescent="0.35">
      <c r="A58" t="str">
        <f ca="1">IF(D58=m3Date,"03",_xll.QDates_GetMonthCodeAndYear(D58,2))</f>
        <v>M23</v>
      </c>
      <c r="B58" t="str">
        <f t="shared" ca="1" si="12"/>
        <v>S 03M23</v>
      </c>
      <c r="D58" s="1">
        <f ca="1">_xll.QDates_NextLMECurveDate(D57,m3Date,FALSE)</f>
        <v>45098</v>
      </c>
      <c r="E58" s="38">
        <v>-312.25</v>
      </c>
      <c r="F58" s="39"/>
      <c r="G58" s="40">
        <f ca="1"/>
        <v>-312.25</v>
      </c>
      <c r="H58" s="38">
        <v>-9</v>
      </c>
      <c r="I58" s="39"/>
      <c r="J58" s="40">
        <f ca="1"/>
        <v>-9</v>
      </c>
      <c r="K58" s="38">
        <v>377.5</v>
      </c>
      <c r="L58" s="39"/>
      <c r="M58" s="40">
        <f ca="1"/>
        <v>377.5</v>
      </c>
      <c r="N58" s="36">
        <v>-1115</v>
      </c>
      <c r="O58" s="5"/>
      <c r="P58" s="6">
        <f ca="1"/>
        <v>-1115</v>
      </c>
      <c r="Q58" s="36">
        <v>-64</v>
      </c>
      <c r="R58" s="5"/>
      <c r="S58" s="6">
        <f ca="1"/>
        <v>-64</v>
      </c>
      <c r="T58" s="26">
        <f t="shared" ca="1" si="7"/>
        <v>2195.25</v>
      </c>
      <c r="U58" s="27">
        <f t="shared" ca="1" si="8"/>
        <v>6468</v>
      </c>
      <c r="V58" s="5">
        <f t="shared" ca="1" si="9"/>
        <v>2524.5</v>
      </c>
      <c r="W58" s="5">
        <f t="shared" ca="1" si="10"/>
        <v>14420</v>
      </c>
      <c r="X58" s="6">
        <f t="shared" ca="1" si="11"/>
        <v>2063</v>
      </c>
      <c r="AC58" s="10"/>
      <c r="AD58" s="10"/>
      <c r="AE58" s="10"/>
      <c r="AF58" s="10"/>
      <c r="AS58" s="1"/>
      <c r="AY58" s="1"/>
    </row>
    <row r="59" spans="1:51" x14ac:dyDescent="0.35">
      <c r="A59" t="str">
        <f ca="1">IF(D59=m3Date,"03",_xll.QDates_GetMonthCodeAndYear(D59,2))</f>
        <v>N23</v>
      </c>
      <c r="B59" t="str">
        <f t="shared" ca="1" si="12"/>
        <v>S 03N23</v>
      </c>
      <c r="D59" s="1">
        <f ca="1">_xll.QDates_NextLMECurveDate(D58,m3Date,FALSE)</f>
        <v>45126</v>
      </c>
      <c r="E59" s="41">
        <v>-317.5</v>
      </c>
      <c r="F59" s="42"/>
      <c r="G59" s="43">
        <f ca="1"/>
        <v>-317.5</v>
      </c>
      <c r="H59" s="41">
        <v>-9</v>
      </c>
      <c r="I59" s="42"/>
      <c r="J59" s="43">
        <f ca="1"/>
        <v>-9</v>
      </c>
      <c r="K59" s="41">
        <v>377.5</v>
      </c>
      <c r="L59" s="42"/>
      <c r="M59" s="43">
        <f ca="1"/>
        <v>377.5</v>
      </c>
      <c r="N59" s="37">
        <v>-1139</v>
      </c>
      <c r="O59" s="7"/>
      <c r="P59" s="8">
        <f ca="1"/>
        <v>-1139</v>
      </c>
      <c r="Q59" s="37">
        <v>-65.25</v>
      </c>
      <c r="R59" s="7"/>
      <c r="S59" s="8">
        <f ca="1"/>
        <v>-65.25</v>
      </c>
      <c r="T59" s="26">
        <f t="shared" ca="1" si="7"/>
        <v>2200.5</v>
      </c>
      <c r="U59" s="27">
        <f t="shared" ca="1" si="8"/>
        <v>6468</v>
      </c>
      <c r="V59" s="5">
        <f t="shared" ca="1" si="9"/>
        <v>2524.5</v>
      </c>
      <c r="W59" s="5">
        <f t="shared" ca="1" si="10"/>
        <v>14444</v>
      </c>
      <c r="X59" s="6">
        <f t="shared" ca="1" si="11"/>
        <v>2064.25</v>
      </c>
      <c r="AC59" s="10"/>
      <c r="AD59" s="10"/>
      <c r="AE59" s="10"/>
      <c r="AF59" s="10"/>
      <c r="AS59" s="1"/>
      <c r="AY59" s="1"/>
    </row>
    <row r="60" spans="1:51" x14ac:dyDescent="0.35">
      <c r="AS60" s="1"/>
      <c r="AY60" s="1"/>
    </row>
    <row r="61" spans="1:51" x14ac:dyDescent="0.35">
      <c r="H61" s="65"/>
      <c r="I61" s="65"/>
      <c r="J61" s="65"/>
      <c r="P61" s="65">
        <v>1</v>
      </c>
      <c r="AS61" s="1"/>
      <c r="AY61" s="1"/>
    </row>
    <row r="62" spans="1:51" x14ac:dyDescent="0.35">
      <c r="H62" s="94" t="s">
        <v>63</v>
      </c>
      <c r="I62" s="95"/>
      <c r="J62" s="94" t="s">
        <v>64</v>
      </c>
      <c r="K62" s="95"/>
      <c r="O62" s="63"/>
      <c r="P62" s="94" t="s">
        <v>63</v>
      </c>
      <c r="Q62" s="95"/>
      <c r="R62" s="94" t="s">
        <v>64</v>
      </c>
      <c r="S62" s="95"/>
      <c r="AS62" s="1"/>
      <c r="AY62" s="1"/>
    </row>
    <row r="63" spans="1:51" ht="15" thickBot="1" x14ac:dyDescent="0.4">
      <c r="A63" t="s">
        <v>61</v>
      </c>
      <c r="D63" s="77">
        <v>-7.0000000000000007E-2</v>
      </c>
      <c r="G63" s="56" t="s">
        <v>59</v>
      </c>
      <c r="H63" s="44">
        <v>0.25</v>
      </c>
      <c r="I63" s="45">
        <v>0.1</v>
      </c>
      <c r="J63" s="44">
        <v>0.25</v>
      </c>
      <c r="K63" s="45">
        <v>0.1</v>
      </c>
      <c r="O63" s="56" t="s">
        <v>59</v>
      </c>
      <c r="P63" s="44">
        <v>0.25</v>
      </c>
      <c r="Q63" s="45">
        <v>0.1</v>
      </c>
      <c r="R63" s="44">
        <v>0.25</v>
      </c>
      <c r="S63" s="45">
        <v>0.1</v>
      </c>
      <c r="AS63" s="1"/>
      <c r="AY63" s="1"/>
    </row>
    <row r="64" spans="1:51" x14ac:dyDescent="0.35">
      <c r="A64" s="50" t="s">
        <v>12</v>
      </c>
      <c r="B64" s="51">
        <f ca="1">_xll.QDates_AddPeriod(cashDate,A64,"F","NYC+LON")</f>
        <v>43567</v>
      </c>
      <c r="C64" s="75">
        <v>2.6</v>
      </c>
      <c r="D64" s="52">
        <f ca="1">(C64+$D$63)/100</f>
        <v>2.5300000000000003E-2</v>
      </c>
      <c r="E64" s="62">
        <f ca="1">_xll.QCurves_GetPrice($W$2,B64)</f>
        <v>1289.9342639722222</v>
      </c>
      <c r="F64" s="50" t="s">
        <v>12</v>
      </c>
      <c r="G64" s="57">
        <v>8.455E-2</v>
      </c>
      <c r="H64" s="46">
        <v>3.9250000000000005E-3</v>
      </c>
      <c r="I64" s="47">
        <v>6.9499999999999996E-3</v>
      </c>
      <c r="J64" s="46">
        <v>2.6250000000000002E-3</v>
      </c>
      <c r="K64" s="47">
        <v>8.5500000000000003E-3</v>
      </c>
      <c r="L64" s="1">
        <f ca="1">_xll.QDates_AddPeriod(ValDate,F64,"F","NYC+LON")</f>
        <v>43565</v>
      </c>
      <c r="N64" s="50" t="s">
        <v>12</v>
      </c>
      <c r="O64" s="57">
        <v>0.32899999999999996</v>
      </c>
      <c r="P64" s="46">
        <v>5.0000000000000001E-3</v>
      </c>
      <c r="Q64" s="47">
        <v>0.01</v>
      </c>
      <c r="R64" s="46">
        <v>0.01</v>
      </c>
      <c r="S64" s="47">
        <v>2.86E-2</v>
      </c>
      <c r="T64" s="1">
        <f ca="1">_xll.QDates_AddPeriod(ValDate,N64,"F","NYC+LON")</f>
        <v>43565</v>
      </c>
      <c r="AS64" s="1"/>
      <c r="AY64" s="1"/>
    </row>
    <row r="65" spans="1:51" x14ac:dyDescent="0.35">
      <c r="A65" s="53" t="s">
        <v>14</v>
      </c>
      <c r="B65" s="1">
        <f ca="1">_xll.QDates_AddPeriod(cashDate,A65,"MF","NYC+LON")</f>
        <v>43592</v>
      </c>
      <c r="C65" s="62">
        <v>2.58</v>
      </c>
      <c r="D65" s="47">
        <f t="shared" ref="D65:D71" ca="1" si="13">(C65+$D$63)/100</f>
        <v>2.5100000000000001E-2</v>
      </c>
      <c r="E65" s="62">
        <f ca="1">_xll.QCurves_GetPrice($W$2,B65)</f>
        <v>1292.1765715555555</v>
      </c>
      <c r="F65" s="53" t="s">
        <v>14</v>
      </c>
      <c r="G65" s="57">
        <v>8.43E-2</v>
      </c>
      <c r="H65" s="46">
        <v>9.4249999999999994E-3</v>
      </c>
      <c r="I65" s="47">
        <v>1.83E-2</v>
      </c>
      <c r="J65" s="46">
        <v>3.4749999999999998E-3</v>
      </c>
      <c r="K65" s="47">
        <v>9.75E-3</v>
      </c>
      <c r="L65" s="1">
        <f ca="1">_xll.QDates_AddPeriod(ValDate,F65,"F","NYC+LON")</f>
        <v>43588</v>
      </c>
      <c r="N65" s="53" t="s">
        <v>14</v>
      </c>
      <c r="O65" s="57">
        <v>0.30599999999999999</v>
      </c>
      <c r="P65" s="46">
        <v>1.4999999999999999E-2</v>
      </c>
      <c r="Q65" s="47">
        <v>0.03</v>
      </c>
      <c r="R65" s="46">
        <v>1.0200000000000001E-2</v>
      </c>
      <c r="S65" s="47">
        <v>3.1699999999999999E-2</v>
      </c>
      <c r="T65" s="1">
        <f ca="1">_xll.QDates_AddPeriod(ValDate,N65,"F","NYC+LON")</f>
        <v>43588</v>
      </c>
      <c r="AS65" s="1"/>
      <c r="AY65" s="1"/>
    </row>
    <row r="66" spans="1:51" x14ac:dyDescent="0.35">
      <c r="A66" s="53" t="s">
        <v>15</v>
      </c>
      <c r="B66" s="1">
        <f ca="1">_xll.QDates_AddPeriod(cashDate,A66,"MF","NYC+LON")</f>
        <v>43621</v>
      </c>
      <c r="C66" s="62">
        <v>2.57</v>
      </c>
      <c r="D66" s="47">
        <f t="shared" ca="1" si="13"/>
        <v>2.5000000000000001E-2</v>
      </c>
      <c r="E66" s="62">
        <f ca="1">_xll.QCurves_GetPrice($W$2,B66)</f>
        <v>1294.7616180555556</v>
      </c>
      <c r="F66" s="53" t="s">
        <v>15</v>
      </c>
      <c r="G66" s="57">
        <v>8.564999999999999E-2</v>
      </c>
      <c r="H66" s="46">
        <v>1.1825E-2</v>
      </c>
      <c r="I66" s="47">
        <v>2.2799999999999997E-2</v>
      </c>
      <c r="J66" s="46">
        <v>4.0249999999999999E-3</v>
      </c>
      <c r="K66" s="47">
        <v>1.1049999999999999E-2</v>
      </c>
      <c r="L66" s="1">
        <f ca="1">_xll.QDates_AddPeriod(ValDate,F66,"F","NYC+LON")</f>
        <v>43619</v>
      </c>
      <c r="N66" s="53" t="s">
        <v>15</v>
      </c>
      <c r="O66" s="57">
        <v>0.29149999999999998</v>
      </c>
      <c r="P66" s="46">
        <v>0.02</v>
      </c>
      <c r="Q66" s="47">
        <v>0.04</v>
      </c>
      <c r="R66" s="46">
        <v>9.8499999999999994E-3</v>
      </c>
      <c r="S66" s="47">
        <v>3.0200000000000001E-2</v>
      </c>
      <c r="T66" s="1">
        <f ca="1">_xll.QDates_AddPeriod(ValDate,N66,"F","NYC+LON")</f>
        <v>43619</v>
      </c>
      <c r="AS66" s="1"/>
      <c r="AY66" s="1"/>
    </row>
    <row r="67" spans="1:51" x14ac:dyDescent="0.35">
      <c r="A67" s="53" t="s">
        <v>10</v>
      </c>
      <c r="B67" s="1">
        <f ca="1">_xll.QDates_AddPeriod(cashDate,A67,"MF","NYC+LON")</f>
        <v>43651</v>
      </c>
      <c r="C67" s="62">
        <v>2.59</v>
      </c>
      <c r="D67" s="47">
        <f t="shared" ca="1" si="13"/>
        <v>2.52E-2</v>
      </c>
      <c r="E67" s="62">
        <f ca="1">_xll.QCurves_GetPrice($W$2,B67)</f>
        <v>1297.512841</v>
      </c>
      <c r="F67" s="53" t="s">
        <v>10</v>
      </c>
      <c r="G67" s="57">
        <v>8.9649999999999994E-2</v>
      </c>
      <c r="H67" s="46">
        <v>1.4025000000000001E-2</v>
      </c>
      <c r="I67" s="47">
        <v>2.665E-2</v>
      </c>
      <c r="J67" s="46">
        <v>4.6250000000000006E-3</v>
      </c>
      <c r="K67" s="47">
        <v>1.2549999999999999E-2</v>
      </c>
      <c r="L67" s="1">
        <f ca="1">_xll.QDates_AddPeriod(ValDate,F67,"F","NYC+LON")</f>
        <v>43649</v>
      </c>
      <c r="N67" s="53" t="s">
        <v>10</v>
      </c>
      <c r="O67" s="57">
        <v>0.29199999999999998</v>
      </c>
      <c r="P67" s="46">
        <v>2.0499999999999997E-2</v>
      </c>
      <c r="Q67" s="47">
        <v>4.0650000000000006E-2</v>
      </c>
      <c r="R67" s="46">
        <v>9.3999999999999986E-3</v>
      </c>
      <c r="S67" s="47">
        <v>2.87E-2</v>
      </c>
      <c r="T67" s="1">
        <f ca="1">_xll.QDates_AddPeriod(ValDate,N67,"F","NYC+LON")</f>
        <v>43649</v>
      </c>
      <c r="AS67" s="1"/>
      <c r="AY67" s="1"/>
    </row>
    <row r="68" spans="1:51" x14ac:dyDescent="0.35">
      <c r="A68" s="53" t="s">
        <v>16</v>
      </c>
      <c r="B68" s="1">
        <f ca="1">_xll.QDates_AddPeriod(cashDate,A68,"MF","NYC+LON")</f>
        <v>43745</v>
      </c>
      <c r="C68" s="62">
        <v>2.57</v>
      </c>
      <c r="D68" s="47">
        <f t="shared" ca="1" si="13"/>
        <v>2.5000000000000001E-2</v>
      </c>
      <c r="E68" s="62">
        <f ca="1">_xll.QCurves_GetPrice($W$2,B68)</f>
        <v>1305.863923611111</v>
      </c>
      <c r="F68" s="53" t="s">
        <v>16</v>
      </c>
      <c r="G68" s="57">
        <v>9.74E-2</v>
      </c>
      <c r="H68" s="46">
        <v>1.7024999999999998E-2</v>
      </c>
      <c r="I68" s="47">
        <v>3.1699999999999999E-2</v>
      </c>
      <c r="J68" s="46">
        <v>5.7250000000000001E-3</v>
      </c>
      <c r="K68" s="47">
        <v>1.6E-2</v>
      </c>
      <c r="L68" s="1">
        <f ca="1">_xll.QDates_AddPeriod(ValDate,F68,"F","NYC+LON")</f>
        <v>43741</v>
      </c>
      <c r="N68" s="53" t="s">
        <v>16</v>
      </c>
      <c r="O68" s="57">
        <v>0.28850000000000003</v>
      </c>
      <c r="P68" s="46">
        <v>2.2499999999999999E-2</v>
      </c>
      <c r="Q68" s="47">
        <v>4.5400000000000003E-2</v>
      </c>
      <c r="R68" s="46">
        <v>9.0000000000000011E-3</v>
      </c>
      <c r="S68" s="47">
        <v>2.835E-2</v>
      </c>
      <c r="T68" s="1">
        <f ca="1">_xll.QDates_AddPeriod(ValDate,N68,"F","NYC+LON")</f>
        <v>43741</v>
      </c>
      <c r="AS68" s="1"/>
      <c r="AY68" s="1"/>
    </row>
    <row r="69" spans="1:51" x14ac:dyDescent="0.35">
      <c r="A69" s="53" t="s">
        <v>17</v>
      </c>
      <c r="B69" s="1">
        <f ca="1">_xll.QDates_AddPeriod(cashDate,A69,"MF","NYC+LON")</f>
        <v>43836</v>
      </c>
      <c r="C69" s="62">
        <v>2.56</v>
      </c>
      <c r="D69" s="47">
        <f t="shared" ca="1" si="13"/>
        <v>2.4900000000000002E-2</v>
      </c>
      <c r="E69" s="62">
        <f ca="1">_xll.QCurves_GetPrice($W$2,B69)</f>
        <v>1313.9127370000001</v>
      </c>
      <c r="F69" s="53" t="s">
        <v>17</v>
      </c>
      <c r="G69" s="57">
        <v>0.10279999999999999</v>
      </c>
      <c r="H69" s="46">
        <v>1.9625E-2</v>
      </c>
      <c r="I69" s="47">
        <v>3.6850000000000001E-2</v>
      </c>
      <c r="J69" s="46">
        <v>7.025E-3</v>
      </c>
      <c r="K69" s="47">
        <v>1.9599999999999999E-2</v>
      </c>
      <c r="L69" s="1">
        <f ca="1">_xll.QDates_AddPeriod(ValDate,F69,"F","NYC+LON")</f>
        <v>43833</v>
      </c>
      <c r="N69" s="53" t="s">
        <v>17</v>
      </c>
      <c r="O69" s="57">
        <v>0.28550000000000003</v>
      </c>
      <c r="P69" s="46">
        <v>2.4E-2</v>
      </c>
      <c r="Q69" s="47">
        <v>4.8000000000000001E-2</v>
      </c>
      <c r="R69" s="46">
        <v>9.1000000000000004E-3</v>
      </c>
      <c r="S69" s="47">
        <v>2.8450000000000003E-2</v>
      </c>
      <c r="T69" s="1">
        <f ca="1">_xll.QDates_AddPeriod(ValDate,N69,"F","NYC+LON")</f>
        <v>43833</v>
      </c>
      <c r="AS69" s="1"/>
      <c r="AY69" s="1"/>
    </row>
    <row r="70" spans="1:51" x14ac:dyDescent="0.35">
      <c r="A70" s="53" t="s">
        <v>21</v>
      </c>
      <c r="B70" s="1">
        <f ca="1">_xll.QDates_AddPeriod(cashDate,A70,"MF","NYC+LON")</f>
        <v>43927</v>
      </c>
      <c r="C70" s="62">
        <v>2.54</v>
      </c>
      <c r="D70" s="47">
        <f t="shared" ca="1" si="13"/>
        <v>2.4700000000000003E-2</v>
      </c>
      <c r="E70" s="62">
        <f ca="1">_xll.QCurves_GetPrice($W$2,B70)</f>
        <v>1321.764932138889</v>
      </c>
      <c r="F70" s="53" t="s">
        <v>44</v>
      </c>
      <c r="G70" s="57">
        <v>0.10765000000000001</v>
      </c>
      <c r="H70" s="46">
        <v>2.1274999999999999E-2</v>
      </c>
      <c r="I70" s="47">
        <v>4.1050000000000003E-2</v>
      </c>
      <c r="J70" s="46">
        <v>8.0249999999999991E-3</v>
      </c>
      <c r="K70" s="47">
        <v>2.265E-2</v>
      </c>
      <c r="L70" s="1">
        <f ca="1">_xll.QDates_AddPeriod(ValDate,F70,"F","NYC+LON")</f>
        <v>43924</v>
      </c>
      <c r="N70" s="53" t="s">
        <v>44</v>
      </c>
      <c r="O70" s="57">
        <v>0.28300000000000003</v>
      </c>
      <c r="P70" s="46">
        <v>2.5000000000000001E-2</v>
      </c>
      <c r="Q70" s="47">
        <v>0.05</v>
      </c>
      <c r="R70" s="46">
        <v>9.7000000000000003E-3</v>
      </c>
      <c r="S70" s="47">
        <v>3.0299999999999997E-2</v>
      </c>
      <c r="T70" s="1">
        <f ca="1">_xll.QDates_AddPeriod(ValDate,N70,"F","NYC+LON")</f>
        <v>43924</v>
      </c>
      <c r="AS70" s="1"/>
      <c r="AY70" s="1"/>
    </row>
    <row r="71" spans="1:51" x14ac:dyDescent="0.35">
      <c r="A71" s="54" t="s">
        <v>19</v>
      </c>
      <c r="B71" s="55">
        <f ca="1">_xll.QDates_AddPeriod(cashDate,A71,"MF","NYC+LON")</f>
        <v>44292</v>
      </c>
      <c r="C71" s="76">
        <v>2.4</v>
      </c>
      <c r="D71" s="49">
        <f t="shared" ca="1" si="13"/>
        <v>2.3300000000000001E-2</v>
      </c>
      <c r="E71" s="62">
        <f ca="1">_xll.QCurves_GetPrice($W$2,B71)</f>
        <v>1350.3827363333332</v>
      </c>
      <c r="F71" s="53" t="s">
        <v>18</v>
      </c>
      <c r="G71" s="57">
        <v>0.11630000000000001</v>
      </c>
      <c r="H71" s="46">
        <v>2.1349999999999997E-2</v>
      </c>
      <c r="I71" s="47">
        <v>4.1149999999999999E-2</v>
      </c>
      <c r="J71" s="46">
        <v>8.6E-3</v>
      </c>
      <c r="K71" s="47">
        <v>2.4150000000000001E-2</v>
      </c>
      <c r="L71" s="1">
        <f ca="1">_xll.QDates_AddPeriod(ValDate,F71,"F","NYC+LON")</f>
        <v>44109</v>
      </c>
      <c r="N71" s="53" t="s">
        <v>18</v>
      </c>
      <c r="O71" s="57">
        <v>0.284275</v>
      </c>
      <c r="P71" s="46">
        <v>2.4575E-2</v>
      </c>
      <c r="Q71" s="47">
        <v>5.2649999999999995E-2</v>
      </c>
      <c r="R71" s="46">
        <v>9.0500000000000008E-3</v>
      </c>
      <c r="S71" s="47">
        <v>2.7349999999999999E-2</v>
      </c>
      <c r="T71" s="1">
        <f ca="1">_xll.QDates_AddPeriod(ValDate,N71,"F","NYC+LON")</f>
        <v>44109</v>
      </c>
      <c r="AS71" s="1"/>
      <c r="AY71" s="1"/>
    </row>
    <row r="72" spans="1:51" x14ac:dyDescent="0.35">
      <c r="C72" s="62"/>
      <c r="E72" s="62"/>
      <c r="F72" s="53" t="s">
        <v>19</v>
      </c>
      <c r="G72" s="57">
        <v>0.12105</v>
      </c>
      <c r="H72" s="46">
        <v>2.2475000000000002E-2</v>
      </c>
      <c r="I72" s="47">
        <v>4.4000000000000004E-2</v>
      </c>
      <c r="J72" s="46">
        <v>9.4249999999999994E-3</v>
      </c>
      <c r="K72" s="47">
        <v>2.6699999999999998E-2</v>
      </c>
      <c r="L72" s="1">
        <f ca="1">_xll.QDates_AddPeriod(ValDate,F72,"F","NYC+LON")</f>
        <v>44292</v>
      </c>
      <c r="N72" s="53" t="s">
        <v>19</v>
      </c>
      <c r="O72" s="57">
        <v>0.28499999999999998</v>
      </c>
      <c r="P72" s="46">
        <v>2.5499999999999998E-2</v>
      </c>
      <c r="Q72" s="47">
        <v>5.9950000000000003E-2</v>
      </c>
      <c r="R72" s="46">
        <v>8.8999999999999999E-3</v>
      </c>
      <c r="S72" s="47">
        <v>2.7400000000000001E-2</v>
      </c>
      <c r="T72" s="1">
        <f ca="1">_xll.QDates_AddPeriod(ValDate,N72,"F","NYC+LON")</f>
        <v>44292</v>
      </c>
      <c r="AS72" s="1"/>
      <c r="AY72" s="1"/>
    </row>
    <row r="73" spans="1:51" x14ac:dyDescent="0.35">
      <c r="A73" t="s">
        <v>72</v>
      </c>
      <c r="C73" s="62"/>
      <c r="D73" s="77">
        <v>-3.5</v>
      </c>
      <c r="E73" s="62"/>
      <c r="F73" s="53" t="s">
        <v>20</v>
      </c>
      <c r="G73" s="57">
        <v>0.12884999999999999</v>
      </c>
      <c r="H73" s="46">
        <v>2.3675000000000002E-2</v>
      </c>
      <c r="I73" s="47">
        <v>4.7925000000000002E-2</v>
      </c>
      <c r="J73" s="46">
        <v>9.0000000000000011E-3</v>
      </c>
      <c r="K73" s="47">
        <v>2.6600000000000002E-2</v>
      </c>
      <c r="L73" s="1">
        <f ca="1">_xll.QDates_AddPeriod(ValDate,F73,"F","NYC+LON")</f>
        <v>44655</v>
      </c>
      <c r="N73" s="53" t="s">
        <v>20</v>
      </c>
      <c r="O73" s="57">
        <v>0.28999999999999998</v>
      </c>
      <c r="P73" s="46">
        <v>2.6000000000000002E-2</v>
      </c>
      <c r="Q73" s="47">
        <v>5.8499999999999996E-2</v>
      </c>
      <c r="R73" s="46">
        <v>8.9499999999999996E-3</v>
      </c>
      <c r="S73" s="47">
        <v>2.75E-2</v>
      </c>
      <c r="T73" s="1">
        <f ca="1">_xll.QDates_AddPeriod(ValDate,N73,"F","NYC+LON")</f>
        <v>44655</v>
      </c>
      <c r="AS73" s="1"/>
      <c r="AY73" s="1"/>
    </row>
    <row r="74" spans="1:51" x14ac:dyDescent="0.35">
      <c r="A74" s="50" t="s">
        <v>12</v>
      </c>
      <c r="B74" s="51">
        <f ca="1">_xll.QDates_AddPeriod(cashDate,A74,"F","NYC+LON")</f>
        <v>43567</v>
      </c>
      <c r="C74" s="75" t="s">
        <v>98</v>
      </c>
      <c r="D74" s="52">
        <f ca="1">D75</f>
        <v>-6.13E-2</v>
      </c>
      <c r="E74" s="62"/>
      <c r="F74" s="53" t="s">
        <v>62</v>
      </c>
      <c r="G74" s="57">
        <v>0.13885</v>
      </c>
      <c r="H74" s="46">
        <v>2.3900000000000001E-2</v>
      </c>
      <c r="I74" s="47">
        <v>4.8250000000000001E-2</v>
      </c>
      <c r="J74" s="46">
        <v>8.8999999999999999E-3</v>
      </c>
      <c r="K74" s="47">
        <v>2.63E-2</v>
      </c>
      <c r="L74" s="1">
        <f ca="1">_xll.QDates_AddPeriod(ValDate,F74,"F","NYC+LON")</f>
        <v>45019</v>
      </c>
      <c r="N74" s="53" t="s">
        <v>62</v>
      </c>
      <c r="O74" s="57">
        <v>0.28999999999999998</v>
      </c>
      <c r="P74" s="46">
        <v>2.6000000000000002E-2</v>
      </c>
      <c r="Q74" s="47">
        <v>5.7200000000000001E-2</v>
      </c>
      <c r="R74" s="46">
        <v>9.0500000000000008E-3</v>
      </c>
      <c r="S74" s="47">
        <v>2.7549999999999998E-2</v>
      </c>
      <c r="T74" s="1">
        <f ca="1">_xll.QDates_AddPeriod(ValDate,N74,"F","NYC+LON")</f>
        <v>45019</v>
      </c>
      <c r="AS74" s="1"/>
      <c r="AY74" s="1"/>
    </row>
    <row r="75" spans="1:51" x14ac:dyDescent="0.35">
      <c r="A75" s="53" t="s">
        <v>14</v>
      </c>
      <c r="B75" s="1">
        <f ca="1">_xll.QDates_AddPeriod(cashDate,A75,"MF","NYC+LON")</f>
        <v>43592</v>
      </c>
      <c r="C75" s="62">
        <v>-2.63</v>
      </c>
      <c r="D75" s="47">
        <f t="shared" ref="D75:D81" ca="1" si="14">(C75+$D$73)/100</f>
        <v>-6.13E-2</v>
      </c>
      <c r="E75" s="62"/>
      <c r="F75" s="54" t="s">
        <v>22</v>
      </c>
      <c r="G75" s="58">
        <v>0.148225</v>
      </c>
      <c r="H75" s="48">
        <v>2.4150000000000001E-2</v>
      </c>
      <c r="I75" s="49">
        <v>4.9024999999999999E-2</v>
      </c>
      <c r="J75" s="48">
        <v>8.6499999999999997E-3</v>
      </c>
      <c r="K75" s="49">
        <v>2.5649999999999999E-2</v>
      </c>
      <c r="L75" s="1">
        <f ca="1">_xll.QDates_AddPeriod(ValDate,F75,"F","NYC+LON")</f>
        <v>45385</v>
      </c>
      <c r="N75" s="54" t="s">
        <v>22</v>
      </c>
      <c r="O75" s="58">
        <v>0.28999999999999998</v>
      </c>
      <c r="P75" s="48">
        <v>2.6000000000000002E-2</v>
      </c>
      <c r="Q75" s="49">
        <v>5.5899999999999998E-2</v>
      </c>
      <c r="R75" s="48">
        <v>9.1000000000000004E-3</v>
      </c>
      <c r="S75" s="47">
        <v>2.7650000000000001E-2</v>
      </c>
      <c r="T75" s="1">
        <f ca="1">_xll.QDates_AddPeriod(ValDate,N75,"F","NYC+LON")</f>
        <v>45385</v>
      </c>
      <c r="AS75" s="1"/>
      <c r="AY75" s="1"/>
    </row>
    <row r="76" spans="1:51" x14ac:dyDescent="0.35">
      <c r="A76" s="53" t="s">
        <v>15</v>
      </c>
      <c r="B76" s="1">
        <f ca="1">_xll.QDates_AddPeriod(cashDate,A76,"MF","NYC+LON")</f>
        <v>43621</v>
      </c>
      <c r="C76" s="62">
        <v>-3.25</v>
      </c>
      <c r="D76" s="93">
        <f ca="1">D75</f>
        <v>-6.13E-2</v>
      </c>
      <c r="E76" s="62"/>
      <c r="AS76" s="1"/>
      <c r="AY76" s="1"/>
    </row>
    <row r="77" spans="1:51" x14ac:dyDescent="0.35">
      <c r="A77" s="53" t="s">
        <v>10</v>
      </c>
      <c r="B77" s="1">
        <f ca="1">_xll.QDates_AddPeriod(cashDate,A77,"MF","NYC+LON")</f>
        <v>43651</v>
      </c>
      <c r="C77" s="62">
        <v>-3.25</v>
      </c>
      <c r="D77" s="47">
        <f t="shared" ca="1" si="14"/>
        <v>-6.7500000000000004E-2</v>
      </c>
      <c r="E77" s="62"/>
      <c r="AS77" s="1"/>
      <c r="AY77" s="1"/>
    </row>
    <row r="78" spans="1:51" x14ac:dyDescent="0.35">
      <c r="A78" s="53" t="s">
        <v>16</v>
      </c>
      <c r="B78" s="1">
        <f ca="1">_xll.QDates_AddPeriod(cashDate,A78,"MF","NYC+LON")</f>
        <v>43745</v>
      </c>
      <c r="C78" s="62">
        <v>-4</v>
      </c>
      <c r="D78" s="47">
        <f t="shared" ca="1" si="14"/>
        <v>-7.4999999999999997E-2</v>
      </c>
      <c r="E78" s="62"/>
      <c r="G78" s="65">
        <v>0.1</v>
      </c>
      <c r="H78" s="65">
        <v>0.25</v>
      </c>
      <c r="I78" s="65">
        <v>0.5</v>
      </c>
      <c r="J78" s="65">
        <v>0.75</v>
      </c>
      <c r="K78" s="65">
        <v>0.9</v>
      </c>
      <c r="O78" s="65">
        <v>0.1</v>
      </c>
      <c r="P78" s="65">
        <v>0.25</v>
      </c>
      <c r="Q78" s="65">
        <v>0.5</v>
      </c>
      <c r="R78" s="65">
        <v>0.75</v>
      </c>
      <c r="S78" s="65">
        <v>0.9</v>
      </c>
      <c r="AS78" s="1"/>
      <c r="AY78" s="1"/>
    </row>
    <row r="79" spans="1:51" x14ac:dyDescent="0.35">
      <c r="A79" s="53" t="s">
        <v>17</v>
      </c>
      <c r="B79" s="1">
        <f ca="1">_xll.QDates_AddPeriod(cashDate,A79,"MF","NYC+LON")</f>
        <v>43836</v>
      </c>
      <c r="C79" s="62">
        <v>-4</v>
      </c>
      <c r="D79" s="47">
        <f t="shared" ca="1" si="14"/>
        <v>-7.4999999999999997E-2</v>
      </c>
      <c r="E79" s="62"/>
      <c r="F79" t="str">
        <f ca="1">F64</f>
        <v>1w</v>
      </c>
      <c r="G79" s="10">
        <f ca="1">_xll.QVol_GetVolForDeltaStrike($AK$3,G$78,$L64,1)</f>
        <v>8.960584672705299E-2</v>
      </c>
      <c r="H79" s="10">
        <f ca="1">_xll.QVol_GetVolForDeltaStrike($AK$3,H$78,$L64,1)</f>
        <v>8.5243827849115425E-2</v>
      </c>
      <c r="I79" s="10">
        <f ca="1">_xll.QVol_GetVolForDeltaStrike($AK$3,I$78,$L64,1)</f>
        <v>8.4549999999999889E-2</v>
      </c>
      <c r="J79" s="10">
        <f ca="1">_xll.QVol_GetVolForDeltaStrike($AK$3,J$78,$L64,1)</f>
        <v>8.9170211244645706E-2</v>
      </c>
      <c r="K79" s="10">
        <f ca="1">_xll.QVol_GetVolForDeltaStrike($AK$3,K$78,$L64,1)</f>
        <v>9.6555088752520973E-2</v>
      </c>
      <c r="M79" s="59"/>
      <c r="N79" t="str">
        <f ca="1">N64</f>
        <v>1w</v>
      </c>
      <c r="O79" s="10">
        <f ca="1">_xll.QVol_GetVolForDeltaStrike($AK$3,O$78,$L64,1)</f>
        <v>8.960584672705299E-2</v>
      </c>
      <c r="P79" s="10">
        <f ca="1">_xll.QVol_GetVolForDeltaStrike($AK$3,P$78,$L64,1)</f>
        <v>8.5243827849115425E-2</v>
      </c>
      <c r="Q79" s="10">
        <f ca="1">_xll.QVol_GetVolForDeltaStrike($AK$3,Q$78,$L64,1)</f>
        <v>8.4549999999999889E-2</v>
      </c>
      <c r="R79" s="10">
        <f ca="1">_xll.QVol_GetVolForDeltaStrike($AK$3,R$78,$L64,1)</f>
        <v>8.9170211244645706E-2</v>
      </c>
      <c r="S79" s="10">
        <f ca="1">_xll.QVol_GetVolForDeltaStrike($AK$3,S$78,$L64,1)</f>
        <v>9.6555088752520973E-2</v>
      </c>
      <c r="AS79" s="1"/>
      <c r="AY79" s="1"/>
    </row>
    <row r="80" spans="1:51" x14ac:dyDescent="0.35">
      <c r="A80" s="53" t="s">
        <v>21</v>
      </c>
      <c r="B80" s="1">
        <f ca="1">_xll.QDates_AddPeriod(cashDate,A80,"MF","NYC+LON")</f>
        <v>43927</v>
      </c>
      <c r="C80" s="62">
        <v>-4</v>
      </c>
      <c r="D80" s="47">
        <f t="shared" ca="1" si="14"/>
        <v>-7.4999999999999997E-2</v>
      </c>
      <c r="E80" s="62"/>
      <c r="F80" t="str">
        <f t="shared" ref="F80:F90" ca="1" si="15">F65</f>
        <v>1m</v>
      </c>
      <c r="G80" s="10">
        <f ca="1">_xll.QVol_GetVolForDeltaStrike($AK$3,G$78,$L65,1)</f>
        <v>8.4844955679446471E-2</v>
      </c>
      <c r="H80" s="10">
        <f ca="1">_xll.QVol_GetVolForDeltaStrike($AK$3,H$78,$L65,1)</f>
        <v>8.3270579132889419E-2</v>
      </c>
      <c r="I80" s="10">
        <f ca="1">_xll.QVol_GetVolForDeltaStrike($AK$3,I$78,$L65,1)</f>
        <v>8.4299999999998446E-2</v>
      </c>
      <c r="J80" s="10">
        <f ca="1">_xll.QVol_GetVolForDeltaStrike($AK$3,J$78,$L65,1)</f>
        <v>9.2721531463627049E-2</v>
      </c>
      <c r="K80" s="10">
        <f ca="1">_xll.QVol_GetVolForDeltaStrike($AK$3,K$78,$L65,1)</f>
        <v>0.1031378592277748</v>
      </c>
      <c r="M80" s="59"/>
      <c r="N80" t="str">
        <f t="shared" ref="N80:N90" ca="1" si="16">N65</f>
        <v>1m</v>
      </c>
      <c r="O80" s="10">
        <f ca="1">_xll.QVol_GetVolForDeltaStrike($AK$3,O$78,$L65,1)</f>
        <v>8.4844955679446471E-2</v>
      </c>
      <c r="P80" s="10">
        <f ca="1">_xll.QVol_GetVolForDeltaStrike($AK$3,P$78,$L65,1)</f>
        <v>8.3270579132889419E-2</v>
      </c>
      <c r="Q80" s="10">
        <f ca="1">_xll.QVol_GetVolForDeltaStrike($AK$3,Q$78,$L65,1)</f>
        <v>8.4299999999998446E-2</v>
      </c>
      <c r="R80" s="10">
        <f ca="1">_xll.QVol_GetVolForDeltaStrike($AK$3,R$78,$L65,1)</f>
        <v>9.2721531463627049E-2</v>
      </c>
      <c r="S80" s="10">
        <f ca="1">_xll.QVol_GetVolForDeltaStrike($AK$3,S$78,$L65,1)</f>
        <v>0.1031378592277748</v>
      </c>
      <c r="AS80" s="1"/>
      <c r="AY80" s="1"/>
    </row>
    <row r="81" spans="1:51" x14ac:dyDescent="0.35">
      <c r="A81" s="54" t="s">
        <v>19</v>
      </c>
      <c r="B81" s="55">
        <f ca="1">_xll.QDates_AddPeriod(cashDate,A81,"MF","NYC+LON")</f>
        <v>44292</v>
      </c>
      <c r="C81" s="76">
        <v>-3.75</v>
      </c>
      <c r="D81" s="49">
        <f t="shared" ca="1" si="14"/>
        <v>-7.2499999999999995E-2</v>
      </c>
      <c r="E81" s="62"/>
      <c r="F81" t="str">
        <f t="shared" ca="1" si="15"/>
        <v>2m</v>
      </c>
      <c r="G81" s="10">
        <f ca="1">_xll.QVol_GetVolForDeltaStrike($AK$3,G$78,$L66,1)</f>
        <v>8.5211038859244359E-2</v>
      </c>
      <c r="H81" s="10">
        <f ca="1">_xll.QVol_GetVolForDeltaStrike($AK$3,H$78,$L66,1)</f>
        <v>8.4076014298591184E-2</v>
      </c>
      <c r="I81" s="10">
        <f ca="1">_xll.QVol_GetVolForDeltaStrike($AK$3,I$78,$L66,1)</f>
        <v>8.5649999999999352E-2</v>
      </c>
      <c r="J81" s="10">
        <f ca="1">_xll.QVol_GetVolForDeltaStrike($AK$3,J$78,$L66,1)</f>
        <v>9.5949080094447498E-2</v>
      </c>
      <c r="K81" s="10">
        <f ca="1">_xll.QVol_GetVolForDeltaStrike($AK$3,K$78,$L66,1)</f>
        <v>0.10799712533807211</v>
      </c>
      <c r="M81" s="59"/>
      <c r="N81" t="str">
        <f t="shared" ca="1" si="16"/>
        <v>2m</v>
      </c>
      <c r="O81" s="10">
        <f ca="1">_xll.QVol_GetVolForDeltaStrike($AK$3,O$78,$L66,1)</f>
        <v>8.5211038859244359E-2</v>
      </c>
      <c r="P81" s="10">
        <f ca="1">_xll.QVol_GetVolForDeltaStrike($AK$3,P$78,$L66,1)</f>
        <v>8.4076014298591184E-2</v>
      </c>
      <c r="Q81" s="10">
        <f ca="1">_xll.QVol_GetVolForDeltaStrike($AK$3,Q$78,$L66,1)</f>
        <v>8.5649999999999352E-2</v>
      </c>
      <c r="R81" s="10">
        <f ca="1">_xll.QVol_GetVolForDeltaStrike($AK$3,R$78,$L66,1)</f>
        <v>9.5949080094447498E-2</v>
      </c>
      <c r="S81" s="10">
        <f ca="1">_xll.QVol_GetVolForDeltaStrike($AK$3,S$78,$L66,1)</f>
        <v>0.10799712533807211</v>
      </c>
      <c r="AS81" s="1"/>
      <c r="AY81" s="1"/>
    </row>
    <row r="82" spans="1:51" x14ac:dyDescent="0.35">
      <c r="C82" s="62"/>
      <c r="E82" s="62"/>
      <c r="F82" t="str">
        <f t="shared" ca="1" si="15"/>
        <v>3m</v>
      </c>
      <c r="G82" s="10">
        <f ca="1">_xll.QVol_GetVolForDeltaStrike($AK$3,G$78,$L67,1)</f>
        <v>8.8742895799385949E-2</v>
      </c>
      <c r="H82" s="10">
        <f ca="1">_xll.QVol_GetVolForDeltaStrike($AK$3,H$78,$L67,1)</f>
        <v>8.7669217789686907E-2</v>
      </c>
      <c r="I82" s="10">
        <f ca="1">_xll.QVol_GetVolForDeltaStrike($AK$3,I$78,$L67,1)</f>
        <v>8.9650000000000604E-2</v>
      </c>
      <c r="J82" s="10">
        <f ca="1">_xll.QVol_GetVolForDeltaStrike($AK$3,J$78,$L67,1)</f>
        <v>0.10176357447465992</v>
      </c>
      <c r="K82" s="10">
        <f ca="1">_xll.QVol_GetVolForDeltaStrike($AK$3,K$78,$L67,1)</f>
        <v>0.11537046786105866</v>
      </c>
      <c r="M82" s="59"/>
      <c r="N82" t="str">
        <f t="shared" ca="1" si="16"/>
        <v>3m</v>
      </c>
      <c r="O82" s="10">
        <f ca="1">_xll.QVol_GetVolForDeltaStrike($AK$3,O$78,$L67,1)</f>
        <v>8.8742895799385949E-2</v>
      </c>
      <c r="P82" s="10">
        <f ca="1">_xll.QVol_GetVolForDeltaStrike($AK$3,P$78,$L67,1)</f>
        <v>8.7669217789686907E-2</v>
      </c>
      <c r="Q82" s="10">
        <f ca="1">_xll.QVol_GetVolForDeltaStrike($AK$3,Q$78,$L67,1)</f>
        <v>8.9650000000000604E-2</v>
      </c>
      <c r="R82" s="10">
        <f ca="1">_xll.QVol_GetVolForDeltaStrike($AK$3,R$78,$L67,1)</f>
        <v>0.10176357447465992</v>
      </c>
      <c r="S82" s="10">
        <f ca="1">_xll.QVol_GetVolForDeltaStrike($AK$3,S$78,$L67,1)</f>
        <v>0.11537046786105866</v>
      </c>
      <c r="AS82" s="1"/>
      <c r="AY82" s="1"/>
    </row>
    <row r="83" spans="1:51" x14ac:dyDescent="0.35">
      <c r="A83" t="s">
        <v>90</v>
      </c>
      <c r="C83" s="62"/>
      <c r="D83" s="77">
        <v>-0.5</v>
      </c>
      <c r="E83" s="62"/>
      <c r="F83" t="str">
        <f t="shared" ca="1" si="15"/>
        <v>6m</v>
      </c>
      <c r="G83" s="10">
        <f ca="1">_xll.QVol_GetVolForDeltaStrike($AK$3,G$78,$L68,1)</f>
        <v>9.7383059864078331E-2</v>
      </c>
      <c r="H83" s="10">
        <f ca="1">_xll.QVol_GetVolForDeltaStrike($AK$3,H$78,$L68,1)</f>
        <v>9.5147371070580106E-2</v>
      </c>
      <c r="I83" s="10">
        <f ca="1">_xll.QVol_GetVolForDeltaStrike($AK$3,I$78,$L68,1)</f>
        <v>9.7399999999999723E-2</v>
      </c>
      <c r="J83" s="10">
        <f ca="1">_xll.QVol_GetVolForDeltaStrike($AK$3,J$78,$L68,1)</f>
        <v>0.11227289814517082</v>
      </c>
      <c r="K83" s="10">
        <f ca="1">_xll.QVol_GetVolForDeltaStrike($AK$3,K$78,$L68,1)</f>
        <v>0.12905409415641536</v>
      </c>
      <c r="M83" s="59"/>
      <c r="N83" t="str">
        <f t="shared" ca="1" si="16"/>
        <v>6m</v>
      </c>
      <c r="O83" s="10">
        <f ca="1">_xll.QVol_GetVolForDeltaStrike($AK$3,O$78,$L68,1)</f>
        <v>9.7383059864078331E-2</v>
      </c>
      <c r="P83" s="10">
        <f ca="1">_xll.QVol_GetVolForDeltaStrike($AK$3,P$78,$L68,1)</f>
        <v>9.5147371070580106E-2</v>
      </c>
      <c r="Q83" s="10">
        <f ca="1">_xll.QVol_GetVolForDeltaStrike($AK$3,Q$78,$L68,1)</f>
        <v>9.7399999999999723E-2</v>
      </c>
      <c r="R83" s="10">
        <f ca="1">_xll.QVol_GetVolForDeltaStrike($AK$3,R$78,$L68,1)</f>
        <v>0.11227289814517082</v>
      </c>
      <c r="S83" s="10">
        <f ca="1">_xll.QVol_GetVolForDeltaStrike($AK$3,S$78,$L68,1)</f>
        <v>0.12905409415641536</v>
      </c>
      <c r="AS83" s="1"/>
      <c r="AY83" s="1"/>
    </row>
    <row r="84" spans="1:51" x14ac:dyDescent="0.35">
      <c r="A84" s="50" t="s">
        <v>12</v>
      </c>
      <c r="B84" s="51">
        <f ca="1">_xll.QDates_AddPeriod(cashDate,A84,"F","NYC+LON")</f>
        <v>43567</v>
      </c>
      <c r="C84" s="75">
        <v>2.7</v>
      </c>
      <c r="D84" s="52">
        <f ca="1">(C84+$D$73)/100</f>
        <v>-7.9999999999999984E-3</v>
      </c>
      <c r="E84" s="62"/>
      <c r="F84" t="str">
        <f t="shared" ca="1" si="15"/>
        <v>9m</v>
      </c>
      <c r="G84" s="10">
        <f ca="1">_xll.QVol_GetVolForDeltaStrike($AK$3,G$78,$L69,1)</f>
        <v>0.10383890049765729</v>
      </c>
      <c r="H84" s="10">
        <f ca="1">_xll.QVol_GetVolForDeltaStrike($AK$3,H$78,$L69,1)</f>
        <v>0.100700258021044</v>
      </c>
      <c r="I84" s="10">
        <f ca="1">_xll.QVol_GetVolForDeltaStrike($AK$3,I$78,$L69,1)</f>
        <v>0.10279999999999946</v>
      </c>
      <c r="J84" s="10">
        <f ca="1">_xll.QVol_GetVolForDeltaStrike($AK$3,J$78,$L69,1)</f>
        <v>0.12047050762788719</v>
      </c>
      <c r="K84" s="10">
        <f ca="1">_xll.QVol_GetVolForDeltaStrike($AK$3,K$78,$L69,1)</f>
        <v>0.14066310820368166</v>
      </c>
      <c r="M84" s="59"/>
      <c r="N84" t="str">
        <f t="shared" ca="1" si="16"/>
        <v>9m</v>
      </c>
      <c r="O84" s="10">
        <f ca="1">_xll.QVol_GetVolForDeltaStrike($AK$3,O$78,$L69,1)</f>
        <v>0.10383890049765729</v>
      </c>
      <c r="P84" s="10">
        <f ca="1">_xll.QVol_GetVolForDeltaStrike($AK$3,P$78,$L69,1)</f>
        <v>0.100700258021044</v>
      </c>
      <c r="Q84" s="10">
        <f ca="1">_xll.QVol_GetVolForDeltaStrike($AK$3,Q$78,$L69,1)</f>
        <v>0.10279999999999946</v>
      </c>
      <c r="R84" s="10">
        <f ca="1">_xll.QVol_GetVolForDeltaStrike($AK$3,R$78,$L69,1)</f>
        <v>0.12047050762788719</v>
      </c>
      <c r="S84" s="10">
        <f ca="1">_xll.QVol_GetVolForDeltaStrike($AK$3,S$78,$L69,1)</f>
        <v>0.14066310820368166</v>
      </c>
      <c r="AS84" s="1"/>
      <c r="AY84" s="1"/>
    </row>
    <row r="85" spans="1:51" x14ac:dyDescent="0.35">
      <c r="A85" s="53" t="s">
        <v>14</v>
      </c>
      <c r="B85" s="1">
        <f ca="1">_xll.QDates_AddPeriod(cashDate,A85,"MF","NYC+LON")</f>
        <v>43592</v>
      </c>
      <c r="C85" s="62">
        <v>2.79</v>
      </c>
      <c r="D85" s="47">
        <f t="shared" ref="D85:D91" ca="1" si="17">(C85+$D$73)/100</f>
        <v>-7.0999999999999995E-3</v>
      </c>
      <c r="E85" s="62"/>
      <c r="F85" t="str">
        <f t="shared" ca="1" si="15"/>
        <v>1y</v>
      </c>
      <c r="G85" s="10">
        <f ca="1">_xll.QVol_GetVolForDeltaStrike($AK$3,G$78,$L70,1)</f>
        <v>0.10975435561805026</v>
      </c>
      <c r="H85" s="10">
        <f ca="1">_xll.QVol_GetVolForDeltaStrike($AK$3,H$78,$L70,1)</f>
        <v>0.10586008062928029</v>
      </c>
      <c r="I85" s="10">
        <f ca="1">_xll.QVol_GetVolForDeltaStrike($AK$3,I$78,$L70,1)</f>
        <v>0.10764999999999991</v>
      </c>
      <c r="J85" s="10">
        <f ca="1">_xll.QVol_GetVolForDeltaStrike($AK$3,J$78,$L70,1)</f>
        <v>0.12732701175265237</v>
      </c>
      <c r="K85" s="10">
        <f ca="1">_xll.QVol_GetVolForDeltaStrike($AK$3,K$78,$L70,1)</f>
        <v>0.15080004109781192</v>
      </c>
      <c r="M85" s="59"/>
      <c r="N85" t="str">
        <f t="shared" ca="1" si="16"/>
        <v>1y</v>
      </c>
      <c r="O85" s="10">
        <f ca="1">_xll.QVol_GetVolForDeltaStrike($AK$3,O$78,$L70,1)</f>
        <v>0.10975435561805026</v>
      </c>
      <c r="P85" s="10">
        <f ca="1">_xll.QVol_GetVolForDeltaStrike($AK$3,P$78,$L70,1)</f>
        <v>0.10586008062928029</v>
      </c>
      <c r="Q85" s="10">
        <f ca="1">_xll.QVol_GetVolForDeltaStrike($AK$3,Q$78,$L70,1)</f>
        <v>0.10764999999999991</v>
      </c>
      <c r="R85" s="10">
        <f ca="1">_xll.QVol_GetVolForDeltaStrike($AK$3,R$78,$L70,1)</f>
        <v>0.12732701175265237</v>
      </c>
      <c r="S85" s="10">
        <f ca="1">_xll.QVol_GetVolForDeltaStrike($AK$3,S$78,$L70,1)</f>
        <v>0.15080004109781192</v>
      </c>
      <c r="AS85" s="1"/>
      <c r="AY85" s="1"/>
    </row>
    <row r="86" spans="1:51" x14ac:dyDescent="0.35">
      <c r="A86" s="53" t="s">
        <v>15</v>
      </c>
      <c r="B86" s="1">
        <f ca="1">_xll.QDates_AddPeriod(cashDate,A86,"MF","NYC+LON")</f>
        <v>43621</v>
      </c>
      <c r="C86" s="62">
        <v>2.8</v>
      </c>
      <c r="D86" s="47">
        <f t="shared" ca="1" si="17"/>
        <v>-7.0000000000000019E-3</v>
      </c>
      <c r="E86" s="62"/>
      <c r="F86" t="str">
        <f t="shared" ca="1" si="15"/>
        <v>18m</v>
      </c>
      <c r="G86" s="10">
        <f ca="1">_xll.QVol_GetVolForDeltaStrike($AK$3,G$78,$L71,1)</f>
        <v>0.11999483210465946</v>
      </c>
      <c r="H86" s="10">
        <f ca="1">_xll.QVol_GetVolForDeltaStrike($AK$3,H$78,$L71,1)</f>
        <v>0.11506326405392296</v>
      </c>
      <c r="I86" s="10">
        <f ca="1">_xll.QVol_GetVolForDeltaStrike($AK$3,I$78,$L71,1)</f>
        <v>0.11630000000000035</v>
      </c>
      <c r="J86" s="10">
        <f ca="1">_xll.QVol_GetVolForDeltaStrike($AK$3,J$78,$L71,1)</f>
        <v>0.13660850720170625</v>
      </c>
      <c r="K86" s="10">
        <f ca="1">_xll.QVol_GetVolForDeltaStrike($AK$3,K$78,$L71,1)</f>
        <v>0.16116956410268851</v>
      </c>
      <c r="M86" s="59"/>
      <c r="N86" t="str">
        <f t="shared" ca="1" si="16"/>
        <v>18m</v>
      </c>
      <c r="O86" s="10">
        <f ca="1">_xll.QVol_GetVolForDeltaStrike($AK$3,O$78,$L71,1)</f>
        <v>0.11999483210465946</v>
      </c>
      <c r="P86" s="10">
        <f ca="1">_xll.QVol_GetVolForDeltaStrike($AK$3,P$78,$L71,1)</f>
        <v>0.11506326405392296</v>
      </c>
      <c r="Q86" s="10">
        <f ca="1">_xll.QVol_GetVolForDeltaStrike($AK$3,Q$78,$L71,1)</f>
        <v>0.11630000000000035</v>
      </c>
      <c r="R86" s="10">
        <f ca="1">_xll.QVol_GetVolForDeltaStrike($AK$3,R$78,$L71,1)</f>
        <v>0.13660850720170625</v>
      </c>
      <c r="S86" s="10">
        <f ca="1">_xll.QVol_GetVolForDeltaStrike($AK$3,S$78,$L71,1)</f>
        <v>0.16116956410268851</v>
      </c>
      <c r="AS86" s="1"/>
      <c r="AY86" s="1"/>
    </row>
    <row r="87" spans="1:51" x14ac:dyDescent="0.35">
      <c r="A87" s="53" t="s">
        <v>10</v>
      </c>
      <c r="B87" s="1">
        <f ca="1">_xll.QDates_AddPeriod(cashDate,A87,"MF","NYC+LON")</f>
        <v>43651</v>
      </c>
      <c r="C87" s="62">
        <v>2.8</v>
      </c>
      <c r="D87" s="47">
        <f t="shared" ca="1" si="17"/>
        <v>-7.0000000000000019E-3</v>
      </c>
      <c r="E87" s="62"/>
      <c r="F87" t="str">
        <f t="shared" ca="1" si="15"/>
        <v>2y</v>
      </c>
      <c r="G87" s="10">
        <f ca="1">_xll.QVol_GetVolForDeltaStrike($AK$3,G$78,$L72,1)</f>
        <v>0.1260389540637937</v>
      </c>
      <c r="H87" s="10">
        <f ca="1">_xll.QVol_GetVolForDeltaStrike($AK$3,H$78,$L72,1)</f>
        <v>0.12019627953261852</v>
      </c>
      <c r="I87" s="10">
        <f ca="1">_xll.QVol_GetVolForDeltaStrike($AK$3,I$78,$L72,1)</f>
        <v>0.1210499999999998</v>
      </c>
      <c r="J87" s="10">
        <f ca="1">_xll.QVol_GetVolForDeltaStrike($AK$3,J$78,$L72,1)</f>
        <v>0.14291421964283116</v>
      </c>
      <c r="K87" s="10">
        <f ca="1">_xll.QVol_GetVolForDeltaStrike($AK$3,K$78,$L72,1)</f>
        <v>0.17010331236149981</v>
      </c>
      <c r="M87" s="59"/>
      <c r="N87" t="str">
        <f t="shared" ca="1" si="16"/>
        <v>2y</v>
      </c>
      <c r="O87" s="10">
        <f ca="1">_xll.QVol_GetVolForDeltaStrike($AK$3,O$78,$L72,1)</f>
        <v>0.1260389540637937</v>
      </c>
      <c r="P87" s="10">
        <f ca="1">_xll.QVol_GetVolForDeltaStrike($AK$3,P$78,$L72,1)</f>
        <v>0.12019627953261852</v>
      </c>
      <c r="Q87" s="10">
        <f ca="1">_xll.QVol_GetVolForDeltaStrike($AK$3,Q$78,$L72,1)</f>
        <v>0.1210499999999998</v>
      </c>
      <c r="R87" s="10">
        <f ca="1">_xll.QVol_GetVolForDeltaStrike($AK$3,R$78,$L72,1)</f>
        <v>0.14291421964283116</v>
      </c>
      <c r="S87" s="10">
        <f ca="1">_xll.QVol_GetVolForDeltaStrike($AK$3,S$78,$L72,1)</f>
        <v>0.17010331236149981</v>
      </c>
      <c r="AS87" s="1"/>
      <c r="AY87" s="1"/>
    </row>
    <row r="88" spans="1:51" x14ac:dyDescent="0.35">
      <c r="A88" s="53" t="s">
        <v>16</v>
      </c>
      <c r="B88" s="1">
        <f ca="1">_xll.QDates_AddPeriod(cashDate,A88,"MF","NYC+LON")</f>
        <v>43745</v>
      </c>
      <c r="C88" s="62">
        <v>2.84</v>
      </c>
      <c r="D88" s="47">
        <f t="shared" ca="1" si="17"/>
        <v>-6.6000000000000017E-3</v>
      </c>
      <c r="E88" s="62"/>
      <c r="F88" t="str">
        <f t="shared" ca="1" si="15"/>
        <v>3y</v>
      </c>
      <c r="G88" s="10">
        <f ca="1">_xll.QVol_GetVolForDeltaStrike($AK$3,G$78,$L73,1)</f>
        <v>0.1320601643398111</v>
      </c>
      <c r="H88" s="10">
        <f ca="1">_xll.QVol_GetVolForDeltaStrike($AK$3,H$78,$L73,1)</f>
        <v>0.12713726286195101</v>
      </c>
      <c r="I88" s="10">
        <f ca="1">_xll.QVol_GetVolForDeltaStrike($AK$3,I$78,$L73,1)</f>
        <v>0.12884999999999988</v>
      </c>
      <c r="J88" s="10">
        <f ca="1">_xll.QVol_GetVolForDeltaStrike($AK$3,J$78,$L73,1)</f>
        <v>0.15113240174308434</v>
      </c>
      <c r="K88" s="10">
        <f ca="1">_xll.QVol_GetVolForDeltaStrike($AK$3,K$78,$L73,1)</f>
        <v>0.18013378042053771</v>
      </c>
      <c r="M88" s="59"/>
      <c r="N88" t="str">
        <f t="shared" ca="1" si="16"/>
        <v>3y</v>
      </c>
      <c r="O88" s="10">
        <f ca="1">_xll.QVol_GetVolForDeltaStrike($AK$3,O$78,$L73,1)</f>
        <v>0.1320601643398111</v>
      </c>
      <c r="P88" s="10">
        <f ca="1">_xll.QVol_GetVolForDeltaStrike($AK$3,P$78,$L73,1)</f>
        <v>0.12713726286195101</v>
      </c>
      <c r="Q88" s="10">
        <f ca="1">_xll.QVol_GetVolForDeltaStrike($AK$3,Q$78,$L73,1)</f>
        <v>0.12884999999999988</v>
      </c>
      <c r="R88" s="10">
        <f ca="1">_xll.QVol_GetVolForDeltaStrike($AK$3,R$78,$L73,1)</f>
        <v>0.15113240174308434</v>
      </c>
      <c r="S88" s="10">
        <f ca="1">_xll.QVol_GetVolForDeltaStrike($AK$3,S$78,$L73,1)</f>
        <v>0.18013378042053771</v>
      </c>
      <c r="AS88" s="1"/>
      <c r="AY88" s="1"/>
    </row>
    <row r="89" spans="1:51" x14ac:dyDescent="0.35">
      <c r="A89" s="53" t="s">
        <v>17</v>
      </c>
      <c r="B89" s="1">
        <f ca="1">_xll.QDates_AddPeriod(cashDate,A89,"MF","NYC+LON")</f>
        <v>43836</v>
      </c>
      <c r="C89" s="62">
        <v>2.85</v>
      </c>
      <c r="D89" s="47">
        <f t="shared" ca="1" si="17"/>
        <v>-6.4999999999999988E-3</v>
      </c>
      <c r="E89" s="62"/>
      <c r="F89" t="str">
        <f t="shared" ca="1" si="15"/>
        <v>4y</v>
      </c>
      <c r="G89" s="10">
        <f ca="1">_xll.QVol_GetVolForDeltaStrike($AK$3,G$78,$L74,1)</f>
        <v>0.14175649560287429</v>
      </c>
      <c r="H89" s="10">
        <f ca="1">_xll.QVol_GetVolForDeltaStrike($AK$3,H$78,$L74,1)</f>
        <v>0.13696306606367625</v>
      </c>
      <c r="I89" s="10">
        <f ca="1">_xll.QVol_GetVolForDeltaStrike($AK$3,I$78,$L74,1)</f>
        <v>0.13885000000000028</v>
      </c>
      <c r="J89" s="10">
        <f ca="1">_xll.QVol_GetVolForDeltaStrike($AK$3,J$78,$L74,1)</f>
        <v>0.16119926748495333</v>
      </c>
      <c r="K89" s="10">
        <f ca="1">_xll.QVol_GetVolForDeltaStrike($AK$3,K$78,$L74,1)</f>
        <v>0.19020084810344068</v>
      </c>
      <c r="M89" s="59"/>
      <c r="N89" t="str">
        <f t="shared" ca="1" si="16"/>
        <v>4y</v>
      </c>
      <c r="O89" s="10">
        <f ca="1">_xll.QVol_GetVolForDeltaStrike($AK$3,O$78,$L74,1)</f>
        <v>0.14175649560287429</v>
      </c>
      <c r="P89" s="10">
        <f ca="1">_xll.QVol_GetVolForDeltaStrike($AK$3,P$78,$L74,1)</f>
        <v>0.13696306606367625</v>
      </c>
      <c r="Q89" s="10">
        <f ca="1">_xll.QVol_GetVolForDeltaStrike($AK$3,Q$78,$L74,1)</f>
        <v>0.13885000000000028</v>
      </c>
      <c r="R89" s="10">
        <f ca="1">_xll.QVol_GetVolForDeltaStrike($AK$3,R$78,$L74,1)</f>
        <v>0.16119926748495333</v>
      </c>
      <c r="S89" s="10">
        <f ca="1">_xll.QVol_GetVolForDeltaStrike($AK$3,S$78,$L74,1)</f>
        <v>0.19020084810344068</v>
      </c>
      <c r="AS89" s="1"/>
      <c r="AY89" s="1"/>
    </row>
    <row r="90" spans="1:51" x14ac:dyDescent="0.35">
      <c r="A90" s="53" t="s">
        <v>21</v>
      </c>
      <c r="B90" s="1">
        <f ca="1">_xll.QDates_AddPeriod(cashDate,A90,"MF","NYC+LON")</f>
        <v>43927</v>
      </c>
      <c r="C90" s="62">
        <v>2.89</v>
      </c>
      <c r="D90" s="47">
        <f t="shared" ca="1" si="17"/>
        <v>-6.0999999999999987E-3</v>
      </c>
      <c r="E90" s="62"/>
      <c r="F90" t="str">
        <f t="shared" ca="1" si="15"/>
        <v>5y</v>
      </c>
      <c r="G90" s="10">
        <f ca="1">_xll.QVol_GetVolForDeltaStrike($AK$3,G$78,$L75,1)</f>
        <v>0.15025178072852335</v>
      </c>
      <c r="H90" s="10">
        <f ca="1">_xll.QVol_GetVolForDeltaStrike($AK$3,H$78,$L75,1)</f>
        <v>0.14600603516261587</v>
      </c>
      <c r="I90" s="10">
        <f ca="1">_xll.QVol_GetVolForDeltaStrike($AK$3,I$78,$L75,1)</f>
        <v>0.148225</v>
      </c>
      <c r="J90" s="10">
        <f ca="1">_xll.QVol_GetVolForDeltaStrike($AK$3,J$78,$L75,1)</f>
        <v>0.17051202999761647</v>
      </c>
      <c r="K90" s="10">
        <f ca="1">_xll.QVol_GetVolForDeltaStrike($AK$3,K$78,$L75,1)</f>
        <v>0.19952189945584425</v>
      </c>
      <c r="M90" s="59"/>
      <c r="N90" t="str">
        <f t="shared" ca="1" si="16"/>
        <v>5y</v>
      </c>
      <c r="O90" s="10">
        <f ca="1">_xll.QVol_GetVolForDeltaStrike($AK$3,O$78,$L75,1)</f>
        <v>0.15025178072852335</v>
      </c>
      <c r="P90" s="10">
        <f ca="1">_xll.QVol_GetVolForDeltaStrike($AK$3,P$78,$L75,1)</f>
        <v>0.14600603516261587</v>
      </c>
      <c r="Q90" s="10">
        <f ca="1">_xll.QVol_GetVolForDeltaStrike($AK$3,Q$78,$L75,1)</f>
        <v>0.148225</v>
      </c>
      <c r="R90" s="10">
        <f ca="1">_xll.QVol_GetVolForDeltaStrike($AK$3,R$78,$L75,1)</f>
        <v>0.17051202999761647</v>
      </c>
      <c r="S90" s="10">
        <f ca="1">_xll.QVol_GetVolForDeltaStrike($AK$3,S$78,$L75,1)</f>
        <v>0.19952189945584425</v>
      </c>
      <c r="AS90" s="1"/>
      <c r="AY90" s="1"/>
    </row>
    <row r="91" spans="1:51" x14ac:dyDescent="0.35">
      <c r="A91" s="54" t="s">
        <v>19</v>
      </c>
      <c r="B91" s="55">
        <f ca="1">_xll.QDates_AddPeriod(cashDate,A91,"MF","NYC+LON")</f>
        <v>44292</v>
      </c>
      <c r="C91" s="76">
        <v>2.8</v>
      </c>
      <c r="D91" s="49">
        <f t="shared" ca="1" si="17"/>
        <v>-7.0000000000000019E-3</v>
      </c>
      <c r="AS91" s="1"/>
      <c r="AY91" s="1"/>
    </row>
    <row r="92" spans="1:51" x14ac:dyDescent="0.35">
      <c r="AS92" s="1"/>
      <c r="AY92" s="1"/>
    </row>
    <row r="93" spans="1:51" x14ac:dyDescent="0.35">
      <c r="F93" s="78"/>
      <c r="AS93" s="1"/>
      <c r="AY93" s="1"/>
    </row>
    <row r="94" spans="1:51" x14ac:dyDescent="0.35">
      <c r="H94" s="62"/>
      <c r="I94" s="10"/>
      <c r="J94" s="59"/>
      <c r="K94" s="10"/>
      <c r="L94" s="10"/>
      <c r="M94" s="10"/>
      <c r="N94" s="10"/>
      <c r="O94" s="62"/>
      <c r="P94" s="10"/>
      <c r="Q94" s="10"/>
      <c r="R94" s="10"/>
      <c r="AS94" s="1"/>
      <c r="AY94" s="1"/>
    </row>
    <row r="95" spans="1:51" x14ac:dyDescent="0.35">
      <c r="H95" s="62"/>
      <c r="I95" s="10"/>
      <c r="J95" s="59"/>
      <c r="K95" s="10"/>
      <c r="L95" s="10"/>
      <c r="M95" s="10"/>
      <c r="N95" s="10"/>
      <c r="O95" s="62"/>
      <c r="P95" s="10"/>
      <c r="Q95" s="10"/>
      <c r="R95" s="10"/>
      <c r="T95" s="10"/>
      <c r="U95" s="10"/>
      <c r="AS95" s="1"/>
      <c r="AY95" s="1"/>
    </row>
    <row r="96" spans="1:51" x14ac:dyDescent="0.35">
      <c r="F96" s="10"/>
      <c r="H96" s="62"/>
      <c r="I96" s="10"/>
      <c r="J96" s="59"/>
      <c r="K96" s="10"/>
      <c r="L96" s="10"/>
      <c r="M96" s="10"/>
      <c r="N96" s="10"/>
      <c r="O96" s="62"/>
      <c r="P96" s="10"/>
      <c r="Q96" s="10"/>
      <c r="R96" s="10"/>
      <c r="T96" s="10"/>
      <c r="U96" s="10"/>
      <c r="AS96" s="1"/>
      <c r="AY96" s="1"/>
    </row>
    <row r="97" spans="5:51" x14ac:dyDescent="0.35">
      <c r="H97" s="62"/>
      <c r="I97" s="10"/>
      <c r="J97" s="59"/>
      <c r="K97" s="10"/>
      <c r="L97" s="10"/>
      <c r="M97" s="10"/>
      <c r="N97" s="10"/>
      <c r="O97" s="62"/>
      <c r="P97" s="10"/>
      <c r="Q97" s="10"/>
      <c r="R97" s="10"/>
      <c r="T97" s="10"/>
      <c r="U97" s="10"/>
      <c r="AS97" s="1"/>
      <c r="AY97" s="1"/>
    </row>
    <row r="98" spans="5:51" x14ac:dyDescent="0.35">
      <c r="F98" s="10"/>
      <c r="H98" s="62"/>
      <c r="I98" s="10"/>
      <c r="J98" s="59"/>
      <c r="K98" s="10"/>
      <c r="L98" s="10"/>
      <c r="M98" s="10"/>
      <c r="N98" s="10"/>
      <c r="O98" s="62"/>
      <c r="P98" s="10"/>
      <c r="Q98" s="10"/>
      <c r="R98" s="10"/>
      <c r="T98" s="10"/>
      <c r="U98" s="10"/>
      <c r="AS98" s="1"/>
      <c r="AY98" s="1"/>
    </row>
    <row r="99" spans="5:51" x14ac:dyDescent="0.35">
      <c r="H99" s="62"/>
      <c r="I99" s="10"/>
      <c r="J99" s="59"/>
      <c r="K99" s="10"/>
      <c r="L99" s="10"/>
      <c r="M99" s="10"/>
      <c r="N99" s="10"/>
      <c r="O99" s="62"/>
      <c r="P99" s="10"/>
      <c r="Q99" s="10"/>
      <c r="R99" s="10"/>
      <c r="T99" s="10"/>
      <c r="U99" s="10"/>
      <c r="AS99" s="1"/>
      <c r="AY99" s="1"/>
    </row>
    <row r="100" spans="5:51" x14ac:dyDescent="0.35">
      <c r="H100" s="62"/>
      <c r="I100" s="10"/>
      <c r="J100" s="59"/>
      <c r="K100" s="10"/>
      <c r="L100" s="10"/>
      <c r="M100" s="10"/>
      <c r="N100" s="10"/>
      <c r="O100" s="62"/>
      <c r="P100" s="10"/>
      <c r="Q100" s="10"/>
      <c r="R100" s="10"/>
      <c r="AS100" s="1"/>
      <c r="AY100" s="1"/>
    </row>
    <row r="101" spans="5:51" x14ac:dyDescent="0.35">
      <c r="E101" s="61"/>
      <c r="H101" s="62"/>
      <c r="I101" s="10"/>
      <c r="J101" s="59"/>
      <c r="K101" s="10"/>
      <c r="L101" s="10"/>
      <c r="M101" s="10"/>
      <c r="N101" s="10"/>
      <c r="O101" s="62"/>
      <c r="P101" s="10"/>
      <c r="Q101" s="10"/>
      <c r="R101" s="10"/>
      <c r="T101" s="10"/>
      <c r="U101" s="10"/>
      <c r="V101" s="10"/>
      <c r="W101" s="10"/>
      <c r="X101" s="10"/>
      <c r="AS101" s="1"/>
      <c r="AY101" s="1"/>
    </row>
    <row r="102" spans="5:51" x14ac:dyDescent="0.35">
      <c r="H102" s="62"/>
      <c r="I102" s="10"/>
      <c r="J102" s="59"/>
      <c r="K102" s="10"/>
      <c r="L102" s="10"/>
      <c r="M102" s="10"/>
      <c r="N102" s="10"/>
      <c r="O102" s="62"/>
      <c r="P102" s="10"/>
      <c r="Q102" s="10"/>
      <c r="R102" s="10"/>
      <c r="S102" s="1"/>
      <c r="T102" s="10"/>
      <c r="U102" s="10"/>
      <c r="V102" s="10"/>
      <c r="W102" s="10"/>
      <c r="X102" s="10"/>
      <c r="AS102" s="1"/>
      <c r="AY102" s="1"/>
    </row>
    <row r="103" spans="5:51" x14ac:dyDescent="0.35">
      <c r="H103" s="62"/>
      <c r="I103" s="10"/>
      <c r="J103" s="59"/>
      <c r="K103" s="10"/>
      <c r="L103" s="10"/>
      <c r="M103" s="10"/>
      <c r="N103" s="10"/>
      <c r="O103" s="62"/>
      <c r="P103" s="10"/>
      <c r="Q103" s="10"/>
      <c r="R103" s="10"/>
      <c r="AS103" s="1"/>
      <c r="AY103" s="1"/>
    </row>
    <row r="104" spans="5:51" x14ac:dyDescent="0.35">
      <c r="H104" s="62"/>
      <c r="I104" s="10"/>
      <c r="J104" s="59"/>
      <c r="K104" s="10"/>
      <c r="L104" s="10"/>
      <c r="M104" s="10"/>
      <c r="N104" s="10"/>
      <c r="O104" s="62"/>
      <c r="P104" s="10"/>
      <c r="Q104" s="10"/>
      <c r="R104" s="10"/>
      <c r="AS104" s="1"/>
      <c r="AY104" s="1"/>
    </row>
    <row r="105" spans="5:51" x14ac:dyDescent="0.35">
      <c r="H105" s="62"/>
      <c r="I105" s="10"/>
      <c r="J105" s="59"/>
      <c r="K105" s="10"/>
      <c r="L105" s="10"/>
      <c r="M105" s="10"/>
      <c r="N105" s="10"/>
      <c r="O105" s="62"/>
      <c r="P105" s="10"/>
      <c r="Q105" s="10"/>
      <c r="R105" s="10"/>
      <c r="AS105" s="1"/>
      <c r="AY105" s="1"/>
    </row>
    <row r="106" spans="5:51" x14ac:dyDescent="0.35">
      <c r="H106" s="62"/>
      <c r="I106" s="10"/>
      <c r="J106" s="59"/>
      <c r="K106" s="10"/>
      <c r="L106" s="10"/>
      <c r="M106" s="10"/>
      <c r="N106" s="10"/>
      <c r="O106" s="62"/>
      <c r="P106" s="10"/>
      <c r="Q106" s="10"/>
      <c r="R106" s="10"/>
      <c r="AS106" s="1"/>
      <c r="AY106" s="1"/>
    </row>
    <row r="107" spans="5:51" x14ac:dyDescent="0.35">
      <c r="H107" s="62"/>
      <c r="I107" s="10"/>
      <c r="J107" s="59"/>
      <c r="K107" s="10"/>
      <c r="L107" s="10"/>
      <c r="M107" s="10"/>
      <c r="N107" s="10"/>
      <c r="O107" s="62"/>
      <c r="P107" s="10"/>
      <c r="Q107" s="10"/>
      <c r="R107" s="10"/>
      <c r="AS107" s="1"/>
      <c r="AY107" s="1"/>
    </row>
    <row r="108" spans="5:51" x14ac:dyDescent="0.35">
      <c r="H108" s="62"/>
      <c r="I108" s="10"/>
      <c r="J108" s="59"/>
      <c r="K108" s="10"/>
      <c r="L108" s="10"/>
      <c r="M108" s="10"/>
      <c r="N108" s="10"/>
      <c r="O108" s="62"/>
      <c r="P108" s="10"/>
      <c r="Q108" s="10"/>
      <c r="R108" s="10"/>
      <c r="AS108" s="1"/>
      <c r="AY108" s="1"/>
    </row>
    <row r="109" spans="5:51" x14ac:dyDescent="0.35">
      <c r="H109" s="62"/>
      <c r="I109" s="10"/>
      <c r="J109" s="59"/>
      <c r="K109" s="10"/>
      <c r="L109" s="10"/>
      <c r="M109" s="10"/>
      <c r="N109" s="10"/>
      <c r="O109" s="62"/>
      <c r="P109" s="10"/>
      <c r="Q109" s="10"/>
      <c r="R109" s="10"/>
      <c r="AS109" s="1"/>
      <c r="AY109" s="1"/>
    </row>
    <row r="110" spans="5:51" x14ac:dyDescent="0.35">
      <c r="H110" s="62"/>
      <c r="I110" s="10"/>
      <c r="J110" s="59"/>
      <c r="K110" s="10"/>
      <c r="L110" s="10"/>
      <c r="M110" s="10"/>
      <c r="N110" s="10"/>
      <c r="O110" s="62"/>
      <c r="P110" s="10"/>
      <c r="Q110" s="10"/>
      <c r="R110" s="10"/>
      <c r="AS110" s="1"/>
      <c r="AY110" s="1"/>
    </row>
    <row r="111" spans="5:51" x14ac:dyDescent="0.35">
      <c r="H111" s="62"/>
      <c r="I111" s="10"/>
      <c r="J111" s="59"/>
      <c r="K111" s="10"/>
      <c r="L111" s="10"/>
      <c r="M111" s="10"/>
      <c r="N111" s="10"/>
      <c r="O111" s="62"/>
      <c r="P111" s="10"/>
      <c r="Q111" s="10"/>
      <c r="R111" s="10"/>
      <c r="AS111" s="1"/>
      <c r="AY111" s="1"/>
    </row>
    <row r="112" spans="5:51" x14ac:dyDescent="0.35">
      <c r="H112" s="62"/>
      <c r="I112" s="10"/>
      <c r="J112" s="59"/>
      <c r="K112" s="10"/>
      <c r="L112" s="10"/>
      <c r="M112" s="10"/>
      <c r="N112" s="10"/>
      <c r="O112" s="62"/>
      <c r="P112" s="10"/>
      <c r="Q112" s="10"/>
      <c r="R112" s="10"/>
      <c r="AS112" s="1"/>
      <c r="AY112" s="1"/>
    </row>
    <row r="113" spans="8:51" x14ac:dyDescent="0.35">
      <c r="H113" s="62"/>
      <c r="I113" s="10"/>
      <c r="J113" s="59"/>
      <c r="K113" s="10"/>
      <c r="L113" s="10"/>
      <c r="M113" s="10"/>
      <c r="N113" s="10"/>
      <c r="O113" s="62"/>
      <c r="P113" s="10"/>
      <c r="Q113" s="10"/>
      <c r="R113" s="10"/>
      <c r="AS113" s="1"/>
      <c r="AY113" s="1"/>
    </row>
    <row r="114" spans="8:51" x14ac:dyDescent="0.35">
      <c r="H114" s="62"/>
      <c r="I114" s="10"/>
      <c r="J114" s="59"/>
      <c r="K114" s="10"/>
      <c r="L114" s="10"/>
      <c r="M114" s="10"/>
      <c r="N114" s="10"/>
      <c r="O114" s="62"/>
      <c r="P114" s="10"/>
      <c r="Q114" s="10"/>
      <c r="R114" s="10"/>
      <c r="AS114" s="1"/>
      <c r="AY114" s="1"/>
    </row>
    <row r="115" spans="8:51" x14ac:dyDescent="0.35">
      <c r="H115" s="62"/>
      <c r="I115" s="10"/>
      <c r="J115" s="59"/>
      <c r="K115" s="10"/>
      <c r="L115" s="10"/>
      <c r="M115" s="10"/>
      <c r="N115" s="10"/>
      <c r="O115" s="62"/>
      <c r="P115" s="10"/>
      <c r="Q115" s="10"/>
      <c r="R115" s="10"/>
      <c r="AS115" s="1"/>
      <c r="AY115" s="1"/>
    </row>
    <row r="116" spans="8:51" x14ac:dyDescent="0.35">
      <c r="H116" s="62"/>
      <c r="I116" s="10"/>
      <c r="J116" s="59"/>
      <c r="K116" s="10"/>
      <c r="L116" s="10"/>
      <c r="M116" s="10"/>
      <c r="N116" s="10"/>
      <c r="O116" s="62"/>
      <c r="P116" s="10"/>
      <c r="Q116" s="10"/>
      <c r="R116" s="10"/>
      <c r="AS116" s="1"/>
      <c r="AY116" s="1"/>
    </row>
    <row r="117" spans="8:51" x14ac:dyDescent="0.35">
      <c r="H117" s="62"/>
      <c r="I117" s="10"/>
      <c r="J117" s="59"/>
      <c r="K117" s="10"/>
      <c r="L117" s="10"/>
      <c r="M117" s="10"/>
      <c r="N117" s="10"/>
      <c r="O117" s="62"/>
      <c r="P117" s="10"/>
      <c r="Q117" s="10"/>
      <c r="R117" s="10"/>
      <c r="AS117" s="1"/>
      <c r="AY117" s="1"/>
    </row>
    <row r="118" spans="8:51" x14ac:dyDescent="0.35">
      <c r="H118" s="62"/>
      <c r="I118" s="10"/>
      <c r="J118" s="59"/>
      <c r="K118" s="10"/>
      <c r="L118" s="10"/>
      <c r="M118" s="10"/>
      <c r="N118" s="10"/>
      <c r="O118" s="62"/>
      <c r="P118" s="10"/>
      <c r="Q118" s="10"/>
      <c r="R118" s="10"/>
      <c r="AS118" s="1"/>
      <c r="AY118" s="1"/>
    </row>
    <row r="119" spans="8:51" x14ac:dyDescent="0.35">
      <c r="H119" s="62"/>
      <c r="I119" s="10"/>
      <c r="J119" s="59"/>
      <c r="K119" s="10"/>
      <c r="L119" s="10"/>
      <c r="M119" s="10"/>
      <c r="N119" s="10"/>
      <c r="O119" s="62"/>
      <c r="P119" s="10"/>
      <c r="Q119" s="10"/>
      <c r="R119" s="10"/>
      <c r="AS119" s="1"/>
      <c r="AY119" s="1"/>
    </row>
    <row r="120" spans="8:51" x14ac:dyDescent="0.35">
      <c r="H120" s="62"/>
      <c r="I120" s="10"/>
      <c r="J120" s="59"/>
      <c r="K120" s="10"/>
      <c r="L120" s="10"/>
      <c r="M120" s="10"/>
      <c r="N120" s="10"/>
      <c r="O120" s="62"/>
      <c r="P120" s="10"/>
      <c r="Q120" s="10"/>
      <c r="R120" s="10"/>
      <c r="AS120" s="1"/>
      <c r="AY120" s="1"/>
    </row>
    <row r="121" spans="8:51" x14ac:dyDescent="0.35">
      <c r="H121" s="62"/>
      <c r="I121" s="10"/>
      <c r="J121" s="59"/>
      <c r="K121" s="10"/>
      <c r="L121" s="10"/>
      <c r="M121" s="10"/>
      <c r="N121" s="10"/>
      <c r="O121" s="62"/>
      <c r="P121" s="10"/>
      <c r="Q121" s="10"/>
      <c r="R121" s="10"/>
      <c r="AS121" s="1"/>
      <c r="AY121" s="1"/>
    </row>
    <row r="122" spans="8:51" x14ac:dyDescent="0.35">
      <c r="H122" s="62"/>
      <c r="I122" s="10"/>
      <c r="J122" s="59"/>
      <c r="K122" s="10"/>
      <c r="L122" s="10"/>
      <c r="M122" s="10"/>
      <c r="N122" s="10"/>
      <c r="O122" s="62"/>
      <c r="P122" s="10"/>
      <c r="Q122" s="10"/>
      <c r="R122" s="10"/>
      <c r="AS122" s="1"/>
      <c r="AY122" s="1"/>
    </row>
    <row r="123" spans="8:51" x14ac:dyDescent="0.35">
      <c r="H123" s="62"/>
      <c r="I123" s="10"/>
      <c r="J123" s="59"/>
      <c r="K123" s="10"/>
      <c r="L123" s="10"/>
      <c r="M123" s="10"/>
      <c r="N123" s="10"/>
      <c r="O123" s="62"/>
      <c r="P123" s="10"/>
      <c r="Q123" s="10"/>
      <c r="R123" s="10"/>
      <c r="AS123" s="1"/>
      <c r="AY123" s="1"/>
    </row>
    <row r="124" spans="8:51" x14ac:dyDescent="0.35">
      <c r="H124" s="62"/>
      <c r="I124" s="10"/>
      <c r="J124" s="59"/>
      <c r="K124" s="10"/>
      <c r="L124" s="10"/>
      <c r="M124" s="10"/>
      <c r="N124" s="10"/>
      <c r="O124" s="62"/>
      <c r="P124" s="10"/>
      <c r="Q124" s="10"/>
      <c r="R124" s="10"/>
      <c r="AS124" s="1"/>
      <c r="AY124" s="1"/>
    </row>
    <row r="125" spans="8:51" x14ac:dyDescent="0.35">
      <c r="H125" s="62"/>
      <c r="I125" s="10"/>
      <c r="J125" s="59"/>
      <c r="K125" s="10"/>
      <c r="L125" s="10"/>
      <c r="M125" s="10"/>
      <c r="N125" s="10"/>
      <c r="O125" s="62"/>
      <c r="P125" s="10"/>
      <c r="Q125" s="10"/>
      <c r="R125" s="10"/>
      <c r="AS125" s="1"/>
      <c r="AY125" s="1"/>
    </row>
    <row r="126" spans="8:51" x14ac:dyDescent="0.35">
      <c r="H126" s="62"/>
      <c r="I126" s="10"/>
      <c r="J126" s="59"/>
      <c r="K126" s="10"/>
      <c r="L126" s="10"/>
      <c r="M126" s="10"/>
      <c r="N126" s="10"/>
      <c r="O126" s="62"/>
      <c r="P126" s="10"/>
      <c r="Q126" s="10"/>
      <c r="R126" s="10"/>
      <c r="AS126" s="1"/>
      <c r="AY126" s="1"/>
    </row>
    <row r="127" spans="8:51" x14ac:dyDescent="0.35">
      <c r="H127" s="62"/>
      <c r="I127" s="10"/>
      <c r="J127" s="59"/>
      <c r="K127" s="10"/>
      <c r="L127" s="10"/>
      <c r="M127" s="10"/>
      <c r="N127" s="10"/>
      <c r="O127" s="62"/>
      <c r="P127" s="10"/>
      <c r="Q127" s="10"/>
      <c r="R127" s="10"/>
      <c r="AS127" s="1"/>
      <c r="AY127" s="1"/>
    </row>
    <row r="128" spans="8:51" x14ac:dyDescent="0.35">
      <c r="H128" s="62"/>
      <c r="I128" s="10"/>
      <c r="J128" s="59"/>
      <c r="K128" s="10"/>
      <c r="L128" s="10"/>
      <c r="M128" s="10"/>
      <c r="N128" s="10"/>
      <c r="O128" s="62"/>
      <c r="P128" s="10"/>
      <c r="Q128" s="10"/>
      <c r="R128" s="10"/>
      <c r="AS128" s="1"/>
      <c r="AY128" s="1"/>
    </row>
    <row r="129" spans="8:51" x14ac:dyDescent="0.35">
      <c r="H129" s="62"/>
      <c r="I129" s="10"/>
      <c r="J129" s="59"/>
      <c r="K129" s="10"/>
      <c r="L129" s="10"/>
      <c r="M129" s="10"/>
      <c r="N129" s="10"/>
      <c r="O129" s="62"/>
      <c r="P129" s="10"/>
      <c r="Q129" s="10"/>
      <c r="R129" s="10"/>
      <c r="AS129" s="1"/>
      <c r="AY129" s="1"/>
    </row>
    <row r="130" spans="8:51" x14ac:dyDescent="0.35">
      <c r="H130" s="62"/>
      <c r="I130" s="10"/>
      <c r="J130" s="59"/>
      <c r="K130" s="10"/>
      <c r="L130" s="10"/>
      <c r="M130" s="10"/>
      <c r="N130" s="10"/>
      <c r="O130" s="62"/>
      <c r="P130" s="10"/>
      <c r="Q130" s="10"/>
      <c r="R130" s="10"/>
      <c r="AS130" s="1"/>
      <c r="AY130" s="1"/>
    </row>
    <row r="131" spans="8:51" x14ac:dyDescent="0.35">
      <c r="H131" s="62"/>
      <c r="I131" s="10"/>
      <c r="J131" s="59"/>
      <c r="K131" s="10"/>
      <c r="L131" s="10"/>
      <c r="M131" s="10"/>
      <c r="N131" s="10"/>
      <c r="O131" s="62"/>
      <c r="P131" s="10"/>
      <c r="Q131" s="10"/>
      <c r="R131" s="10"/>
      <c r="AS131" s="1"/>
      <c r="AY131" s="1"/>
    </row>
    <row r="132" spans="8:51" x14ac:dyDescent="0.35">
      <c r="H132" s="62"/>
      <c r="I132" s="10"/>
      <c r="J132" s="59"/>
      <c r="K132" s="10"/>
      <c r="L132" s="10"/>
      <c r="M132" s="10"/>
      <c r="N132" s="10"/>
      <c r="O132" s="62"/>
      <c r="P132" s="10"/>
      <c r="Q132" s="10"/>
      <c r="R132" s="10"/>
      <c r="AS132" s="1"/>
      <c r="AY132" s="1"/>
    </row>
    <row r="133" spans="8:51" x14ac:dyDescent="0.35">
      <c r="H133" s="62"/>
      <c r="I133" s="10"/>
      <c r="J133" s="59"/>
      <c r="K133" s="10"/>
      <c r="L133" s="10"/>
      <c r="M133" s="10"/>
      <c r="N133" s="10"/>
      <c r="O133" s="62"/>
      <c r="P133" s="10"/>
      <c r="Q133" s="10"/>
      <c r="R133" s="10"/>
      <c r="AS133" s="1"/>
      <c r="AY133" s="1"/>
    </row>
    <row r="134" spans="8:51" x14ac:dyDescent="0.35">
      <c r="H134" s="62"/>
      <c r="I134" s="10"/>
      <c r="J134" s="59"/>
      <c r="K134" s="10"/>
      <c r="L134" s="10"/>
      <c r="M134" s="10"/>
      <c r="N134" s="10"/>
      <c r="O134" s="62"/>
      <c r="P134" s="10"/>
      <c r="Q134" s="10"/>
      <c r="R134" s="10"/>
      <c r="AS134" s="1"/>
      <c r="AY134" s="1"/>
    </row>
    <row r="135" spans="8:51" x14ac:dyDescent="0.35">
      <c r="H135" s="62"/>
      <c r="I135" s="10"/>
      <c r="J135" s="59"/>
      <c r="K135" s="10"/>
      <c r="L135" s="10"/>
      <c r="M135" s="10"/>
      <c r="N135" s="10"/>
      <c r="O135" s="62"/>
      <c r="P135" s="10"/>
      <c r="Q135" s="10"/>
      <c r="R135" s="10"/>
      <c r="AS135" s="1"/>
      <c r="AY135" s="1"/>
    </row>
    <row r="136" spans="8:51" x14ac:dyDescent="0.35">
      <c r="H136" s="62"/>
      <c r="I136" s="10"/>
      <c r="J136" s="59"/>
      <c r="K136" s="10"/>
      <c r="L136" s="10"/>
      <c r="M136" s="10"/>
      <c r="N136" s="10"/>
      <c r="O136" s="62"/>
      <c r="P136" s="10"/>
      <c r="Q136" s="10"/>
      <c r="R136" s="10"/>
      <c r="AS136" s="1"/>
      <c r="AY136" s="1"/>
    </row>
    <row r="137" spans="8:51" x14ac:dyDescent="0.35">
      <c r="H137" s="62"/>
      <c r="I137" s="10"/>
      <c r="J137" s="59"/>
      <c r="K137" s="10"/>
      <c r="L137" s="10"/>
      <c r="M137" s="10"/>
      <c r="N137" s="10"/>
      <c r="O137" s="62"/>
      <c r="P137" s="10"/>
      <c r="Q137" s="10"/>
      <c r="R137" s="10"/>
      <c r="AS137" s="1"/>
      <c r="AY137" s="1"/>
    </row>
    <row r="138" spans="8:51" x14ac:dyDescent="0.35">
      <c r="H138" s="62"/>
      <c r="I138" s="10"/>
      <c r="J138" s="59"/>
      <c r="K138" s="10"/>
      <c r="L138" s="10"/>
      <c r="M138" s="10"/>
      <c r="N138" s="10"/>
      <c r="O138" s="62"/>
      <c r="P138" s="10"/>
      <c r="Q138" s="10"/>
      <c r="R138" s="10"/>
      <c r="AS138" s="1"/>
      <c r="AY138" s="1"/>
    </row>
    <row r="139" spans="8:51" x14ac:dyDescent="0.35">
      <c r="H139" s="62"/>
      <c r="I139" s="10"/>
      <c r="J139" s="59"/>
      <c r="K139" s="10"/>
      <c r="L139" s="10"/>
      <c r="M139" s="10"/>
      <c r="N139" s="10"/>
      <c r="O139" s="62"/>
      <c r="P139" s="10"/>
      <c r="Q139" s="10"/>
      <c r="R139" s="10"/>
      <c r="AS139" s="1"/>
      <c r="AY139" s="1"/>
    </row>
    <row r="140" spans="8:51" x14ac:dyDescent="0.35">
      <c r="H140" s="62"/>
      <c r="I140" s="10"/>
      <c r="J140" s="59"/>
      <c r="K140" s="10"/>
      <c r="L140" s="10"/>
      <c r="M140" s="10"/>
      <c r="N140" s="10"/>
      <c r="O140" s="62"/>
      <c r="P140" s="10"/>
      <c r="Q140" s="10"/>
      <c r="R140" s="10"/>
      <c r="AS140" s="1"/>
      <c r="AY140" s="1"/>
    </row>
    <row r="141" spans="8:51" x14ac:dyDescent="0.35">
      <c r="H141" s="62"/>
      <c r="I141" s="10"/>
      <c r="J141" s="59"/>
      <c r="K141" s="10"/>
      <c r="L141" s="10"/>
      <c r="M141" s="10"/>
      <c r="N141" s="10"/>
      <c r="O141" s="62"/>
      <c r="P141" s="10"/>
      <c r="Q141" s="10"/>
      <c r="R141" s="10"/>
      <c r="AS141" s="1"/>
      <c r="AY141" s="1"/>
    </row>
    <row r="142" spans="8:51" x14ac:dyDescent="0.35">
      <c r="H142" s="62"/>
      <c r="I142" s="10"/>
      <c r="J142" s="59"/>
      <c r="K142" s="10"/>
      <c r="L142" s="10"/>
      <c r="M142" s="10"/>
      <c r="N142" s="10"/>
      <c r="O142" s="62"/>
      <c r="P142" s="10"/>
      <c r="Q142" s="10"/>
      <c r="R142" s="10"/>
      <c r="AS142" s="1"/>
      <c r="AY142" s="1"/>
    </row>
    <row r="143" spans="8:51" x14ac:dyDescent="0.35">
      <c r="H143" s="62"/>
      <c r="I143" s="10"/>
      <c r="J143" s="59"/>
      <c r="K143" s="10"/>
      <c r="L143" s="10"/>
      <c r="M143" s="10"/>
      <c r="N143" s="10"/>
      <c r="O143" s="62"/>
      <c r="P143" s="10"/>
      <c r="Q143" s="10"/>
      <c r="R143" s="10"/>
      <c r="AS143" s="1"/>
      <c r="AY143" s="1"/>
    </row>
    <row r="144" spans="8:51" x14ac:dyDescent="0.35">
      <c r="H144" s="62"/>
      <c r="I144" s="10"/>
      <c r="J144" s="59"/>
      <c r="K144" s="10"/>
      <c r="L144" s="10"/>
      <c r="M144" s="10"/>
      <c r="N144" s="10"/>
      <c r="O144" s="62"/>
      <c r="P144" s="10"/>
      <c r="Q144" s="10"/>
      <c r="R144" s="10"/>
      <c r="AS144" s="1"/>
      <c r="AY144" s="1"/>
    </row>
    <row r="145" spans="2:51" x14ac:dyDescent="0.35">
      <c r="H145" s="62"/>
      <c r="I145" s="10"/>
      <c r="J145" s="59"/>
      <c r="K145" s="10"/>
      <c r="L145" s="10"/>
      <c r="M145" s="10"/>
      <c r="N145" s="10"/>
      <c r="O145" s="62"/>
      <c r="P145" s="10"/>
      <c r="Q145" s="10"/>
      <c r="R145" s="10"/>
      <c r="AS145" s="1"/>
      <c r="AY145" s="1"/>
    </row>
    <row r="146" spans="2:51" x14ac:dyDescent="0.35">
      <c r="H146" s="62"/>
      <c r="I146" s="10"/>
      <c r="J146" s="59"/>
      <c r="K146" s="10"/>
      <c r="L146" s="10"/>
      <c r="M146" s="10"/>
      <c r="N146" s="10"/>
      <c r="O146" s="62"/>
      <c r="P146" s="10"/>
      <c r="Q146" s="10"/>
      <c r="R146" s="10"/>
      <c r="AS146" s="1"/>
      <c r="AY146" s="1"/>
    </row>
    <row r="147" spans="2:51" x14ac:dyDescent="0.35">
      <c r="H147" s="62"/>
      <c r="I147" s="10"/>
      <c r="J147" s="59"/>
      <c r="K147" s="10"/>
      <c r="L147" s="10"/>
      <c r="M147" s="10"/>
      <c r="N147" s="10"/>
      <c r="O147" s="62"/>
      <c r="P147" s="10"/>
      <c r="Q147" s="10"/>
      <c r="R147" s="10"/>
      <c r="AS147" s="1"/>
      <c r="AY147" s="1"/>
    </row>
    <row r="148" spans="2:51" x14ac:dyDescent="0.35">
      <c r="H148" s="62"/>
      <c r="I148" s="10"/>
      <c r="N148" s="10"/>
      <c r="O148" s="62"/>
      <c r="P148" s="10"/>
      <c r="Q148" s="10"/>
      <c r="R148" s="10"/>
      <c r="AS148" s="1"/>
      <c r="AY148" s="1"/>
    </row>
    <row r="149" spans="2:51" x14ac:dyDescent="0.35">
      <c r="H149" s="62"/>
      <c r="I149" s="10"/>
      <c r="N149" s="10"/>
      <c r="O149" s="62"/>
      <c r="P149" s="10"/>
      <c r="Q149" s="10"/>
      <c r="R149" s="10"/>
      <c r="AS149" s="1"/>
      <c r="AY149" s="1"/>
    </row>
    <row r="150" spans="2:51" x14ac:dyDescent="0.35">
      <c r="B150" s="62"/>
      <c r="C150" s="10"/>
      <c r="H150" s="62"/>
      <c r="I150" s="10"/>
      <c r="N150" s="10"/>
      <c r="O150" s="62"/>
      <c r="P150" s="10"/>
      <c r="Q150" s="10"/>
      <c r="R150" s="10"/>
      <c r="AS150" s="1"/>
      <c r="AY150" s="1"/>
    </row>
    <row r="151" spans="2:51" x14ac:dyDescent="0.35">
      <c r="B151" s="62"/>
      <c r="C151" s="10"/>
      <c r="H151" s="62"/>
      <c r="I151" s="10"/>
      <c r="N151" s="10"/>
      <c r="O151" s="62"/>
      <c r="P151" s="10"/>
      <c r="Q151" s="10"/>
      <c r="R151" s="10"/>
      <c r="AS151" s="1"/>
      <c r="AY151" s="1"/>
    </row>
    <row r="152" spans="2:51" x14ac:dyDescent="0.35">
      <c r="B152" s="62"/>
      <c r="C152" s="10"/>
      <c r="H152" s="62"/>
      <c r="I152" s="10"/>
      <c r="N152" s="10"/>
      <c r="O152" s="62"/>
      <c r="P152" s="10"/>
      <c r="Q152" s="10"/>
      <c r="R152" s="10"/>
      <c r="AS152" s="1"/>
      <c r="AY152" s="1"/>
    </row>
    <row r="153" spans="2:51" x14ac:dyDescent="0.35">
      <c r="B153" s="62"/>
      <c r="C153" s="10"/>
      <c r="H153" s="62"/>
      <c r="I153" s="10"/>
      <c r="N153" s="10"/>
      <c r="O153" s="62"/>
      <c r="P153" s="10"/>
      <c r="Q153" s="10"/>
      <c r="R153" s="10"/>
      <c r="AS153" s="1"/>
      <c r="AY153" s="1"/>
    </row>
    <row r="154" spans="2:51" x14ac:dyDescent="0.35">
      <c r="B154" s="62"/>
      <c r="C154" s="10"/>
      <c r="H154" s="62"/>
      <c r="I154" s="10"/>
      <c r="N154" s="10"/>
      <c r="O154" s="62"/>
      <c r="P154" s="10"/>
      <c r="Q154" s="10"/>
      <c r="R154" s="10"/>
      <c r="AS154" s="1"/>
      <c r="AY154" s="1"/>
    </row>
    <row r="155" spans="2:51" x14ac:dyDescent="0.35">
      <c r="B155" s="62"/>
      <c r="C155" s="10"/>
      <c r="H155" s="62"/>
      <c r="I155" s="10"/>
      <c r="N155" s="10"/>
      <c r="O155" s="62"/>
      <c r="P155" s="10"/>
      <c r="Q155" s="10"/>
      <c r="R155" s="10"/>
      <c r="AS155" s="1"/>
      <c r="AY155" s="1"/>
    </row>
    <row r="156" spans="2:51" x14ac:dyDescent="0.35">
      <c r="B156" s="62"/>
      <c r="C156" s="10"/>
      <c r="H156" s="62"/>
      <c r="I156" s="10"/>
      <c r="N156" s="10"/>
      <c r="O156" s="62"/>
      <c r="P156" s="10"/>
      <c r="Q156" s="10"/>
      <c r="R156" s="10"/>
      <c r="AS156" s="1"/>
      <c r="AY156" s="1"/>
    </row>
    <row r="157" spans="2:51" x14ac:dyDescent="0.35">
      <c r="B157" s="62"/>
      <c r="C157" s="10"/>
      <c r="H157" s="62"/>
      <c r="I157" s="10"/>
      <c r="N157" s="10"/>
      <c r="O157" s="62"/>
      <c r="P157" s="10"/>
      <c r="Q157" s="10"/>
      <c r="R157" s="10"/>
      <c r="AS157" s="1"/>
      <c r="AY157" s="1"/>
    </row>
    <row r="158" spans="2:51" x14ac:dyDescent="0.35">
      <c r="B158" s="62"/>
      <c r="C158" s="10"/>
      <c r="H158" s="62"/>
      <c r="I158" s="10"/>
      <c r="N158" s="10"/>
      <c r="O158" s="62"/>
      <c r="P158" s="10"/>
      <c r="Q158" s="10"/>
      <c r="R158" s="10"/>
      <c r="AS158" s="1"/>
      <c r="AY158" s="1"/>
    </row>
    <row r="159" spans="2:51" x14ac:dyDescent="0.35">
      <c r="B159" s="62"/>
      <c r="C159" s="10"/>
      <c r="H159" s="62"/>
      <c r="I159" s="10"/>
      <c r="N159" s="10"/>
      <c r="O159" s="62"/>
      <c r="P159" s="10"/>
      <c r="Q159" s="10"/>
      <c r="R159" s="10"/>
      <c r="AS159" s="1"/>
      <c r="AY159" s="1"/>
    </row>
    <row r="160" spans="2:51" x14ac:dyDescent="0.35">
      <c r="B160" s="62"/>
      <c r="C160" s="10"/>
      <c r="AS160" s="1"/>
      <c r="AY160" s="1"/>
    </row>
    <row r="161" spans="2:51" x14ac:dyDescent="0.35">
      <c r="B161" s="62"/>
      <c r="C161" s="10"/>
      <c r="AS161" s="1"/>
      <c r="AY161" s="1"/>
    </row>
    <row r="162" spans="2:51" x14ac:dyDescent="0.35">
      <c r="B162" s="62"/>
      <c r="C162" s="10"/>
      <c r="AS162" s="1"/>
      <c r="AY162" s="1"/>
    </row>
    <row r="163" spans="2:51" x14ac:dyDescent="0.35">
      <c r="B163" s="62"/>
      <c r="C163" s="10"/>
      <c r="AS163" s="1"/>
      <c r="AY163" s="1"/>
    </row>
    <row r="164" spans="2:51" x14ac:dyDescent="0.35">
      <c r="B164" s="62"/>
      <c r="C164" s="10"/>
      <c r="AS164" s="1"/>
      <c r="AY164" s="1"/>
    </row>
    <row r="165" spans="2:51" x14ac:dyDescent="0.35">
      <c r="B165" s="62"/>
      <c r="C165" s="10"/>
      <c r="AS165" s="1"/>
      <c r="AY165" s="1"/>
    </row>
    <row r="166" spans="2:51" x14ac:dyDescent="0.35">
      <c r="B166" s="62"/>
      <c r="C166" s="10"/>
      <c r="AS166" s="1"/>
      <c r="AY166" s="1"/>
    </row>
    <row r="167" spans="2:51" x14ac:dyDescent="0.35">
      <c r="B167" s="62"/>
      <c r="C167" s="10"/>
      <c r="AS167" s="1"/>
      <c r="AY167" s="1"/>
    </row>
    <row r="168" spans="2:51" x14ac:dyDescent="0.35">
      <c r="B168" s="62"/>
      <c r="C168" s="10"/>
      <c r="AS168" s="1"/>
      <c r="AY168" s="1"/>
    </row>
    <row r="169" spans="2:51" x14ac:dyDescent="0.35">
      <c r="B169" s="62"/>
      <c r="C169" s="10"/>
      <c r="AS169" s="1"/>
      <c r="AY169" s="1"/>
    </row>
    <row r="170" spans="2:51" x14ac:dyDescent="0.35">
      <c r="B170" s="62"/>
      <c r="C170" s="10"/>
      <c r="AS170" s="1"/>
      <c r="AY170" s="1"/>
    </row>
    <row r="171" spans="2:51" x14ac:dyDescent="0.35">
      <c r="B171" s="62"/>
      <c r="C171" s="10"/>
      <c r="AS171" s="1"/>
    </row>
    <row r="172" spans="2:51" x14ac:dyDescent="0.35">
      <c r="B172" s="62"/>
      <c r="C172" s="10"/>
      <c r="AS172" s="1"/>
    </row>
    <row r="173" spans="2:51" x14ac:dyDescent="0.35">
      <c r="B173" s="62"/>
      <c r="C173" s="10"/>
      <c r="AS173" s="1"/>
    </row>
    <row r="174" spans="2:51" x14ac:dyDescent="0.35">
      <c r="B174" s="62"/>
      <c r="C174" s="10"/>
      <c r="AS174" s="1"/>
    </row>
    <row r="175" spans="2:51" x14ac:dyDescent="0.35">
      <c r="B175" s="62"/>
      <c r="C175" s="10"/>
      <c r="AS175" s="1"/>
    </row>
    <row r="176" spans="2:51" x14ac:dyDescent="0.35">
      <c r="B176" s="62"/>
      <c r="C176" s="10"/>
      <c r="AS176" s="1"/>
    </row>
    <row r="177" spans="2:45" x14ac:dyDescent="0.35">
      <c r="B177" s="62"/>
      <c r="C177" s="10"/>
      <c r="AS177" s="1"/>
    </row>
    <row r="178" spans="2:45" x14ac:dyDescent="0.35">
      <c r="B178" s="62"/>
      <c r="C178" s="10"/>
      <c r="AS178" s="1"/>
    </row>
    <row r="179" spans="2:45" x14ac:dyDescent="0.35">
      <c r="B179" s="62"/>
      <c r="C179" s="10"/>
      <c r="AS179" s="1"/>
    </row>
    <row r="180" spans="2:45" x14ac:dyDescent="0.35">
      <c r="B180" s="62"/>
      <c r="C180" s="10"/>
      <c r="AS180" s="1"/>
    </row>
    <row r="181" spans="2:45" x14ac:dyDescent="0.35">
      <c r="B181" s="62"/>
      <c r="C181" s="10"/>
      <c r="AS181" s="1"/>
    </row>
    <row r="182" spans="2:45" x14ac:dyDescent="0.35">
      <c r="B182" s="62"/>
      <c r="C182" s="10"/>
      <c r="AS182" s="1"/>
    </row>
    <row r="183" spans="2:45" x14ac:dyDescent="0.35">
      <c r="B183" s="62"/>
      <c r="C183" s="10"/>
      <c r="AS183" s="1"/>
    </row>
    <row r="184" spans="2:45" x14ac:dyDescent="0.35">
      <c r="B184" s="62"/>
      <c r="C184" s="10"/>
      <c r="AS184" s="1"/>
    </row>
    <row r="185" spans="2:45" x14ac:dyDescent="0.35">
      <c r="B185" s="62"/>
      <c r="C185" s="10"/>
      <c r="AS185" s="1"/>
    </row>
    <row r="186" spans="2:45" x14ac:dyDescent="0.35">
      <c r="B186" s="62"/>
      <c r="C186" s="10"/>
      <c r="AS186" s="1"/>
    </row>
    <row r="187" spans="2:45" x14ac:dyDescent="0.35">
      <c r="B187" s="62"/>
      <c r="C187" s="10"/>
      <c r="AS187" s="1"/>
    </row>
    <row r="188" spans="2:45" x14ac:dyDescent="0.35">
      <c r="B188" s="62"/>
      <c r="C188" s="10"/>
      <c r="AS188" s="1"/>
    </row>
    <row r="189" spans="2:45" x14ac:dyDescent="0.35">
      <c r="B189" s="62"/>
      <c r="C189" s="10"/>
      <c r="AS189" s="1"/>
    </row>
    <row r="190" spans="2:45" x14ac:dyDescent="0.35">
      <c r="B190" s="62"/>
      <c r="C190" s="10"/>
      <c r="AS190" s="1"/>
    </row>
    <row r="191" spans="2:45" x14ac:dyDescent="0.35">
      <c r="B191" s="62"/>
      <c r="C191" s="10"/>
      <c r="AS191" s="1"/>
    </row>
    <row r="192" spans="2:45" x14ac:dyDescent="0.35">
      <c r="B192" s="62"/>
      <c r="C192" s="10"/>
      <c r="AS192" s="1"/>
    </row>
    <row r="193" spans="2:45" x14ac:dyDescent="0.35">
      <c r="B193" s="62"/>
      <c r="C193" s="10"/>
      <c r="AS193" s="1"/>
    </row>
    <row r="194" spans="2:45" x14ac:dyDescent="0.35">
      <c r="B194" s="62"/>
      <c r="C194" s="10"/>
      <c r="AS194" s="1"/>
    </row>
    <row r="195" spans="2:45" x14ac:dyDescent="0.35">
      <c r="B195" s="62"/>
      <c r="C195" s="10"/>
      <c r="AS195" s="1"/>
    </row>
    <row r="196" spans="2:45" x14ac:dyDescent="0.35">
      <c r="B196" s="62"/>
      <c r="C196" s="10"/>
      <c r="AS196" s="1"/>
    </row>
    <row r="197" spans="2:45" x14ac:dyDescent="0.35">
      <c r="B197" s="62"/>
      <c r="C197" s="10"/>
      <c r="AS197" s="1"/>
    </row>
    <row r="198" spans="2:45" x14ac:dyDescent="0.35">
      <c r="B198" s="62"/>
      <c r="C198" s="10"/>
      <c r="AS198" s="1"/>
    </row>
    <row r="199" spans="2:45" x14ac:dyDescent="0.35">
      <c r="B199" s="62"/>
      <c r="C199" s="10"/>
      <c r="AS199" s="1"/>
    </row>
    <row r="200" spans="2:45" x14ac:dyDescent="0.35">
      <c r="B200" s="62"/>
      <c r="C200" s="10"/>
      <c r="AS200" s="1"/>
    </row>
    <row r="201" spans="2:45" x14ac:dyDescent="0.35">
      <c r="B201" s="62"/>
      <c r="C201" s="10"/>
      <c r="AS201" s="1"/>
    </row>
    <row r="202" spans="2:45" x14ac:dyDescent="0.35">
      <c r="B202" s="62"/>
      <c r="C202" s="10"/>
      <c r="AS202" s="1"/>
    </row>
    <row r="203" spans="2:45" x14ac:dyDescent="0.35">
      <c r="B203" s="62"/>
      <c r="C203" s="10"/>
      <c r="AS203" s="1"/>
    </row>
    <row r="204" spans="2:45" x14ac:dyDescent="0.35">
      <c r="B204" s="62"/>
      <c r="C204" s="10"/>
      <c r="AS204" s="1"/>
    </row>
    <row r="205" spans="2:45" x14ac:dyDescent="0.35">
      <c r="B205" s="62"/>
      <c r="C205" s="10"/>
      <c r="AS205" s="1"/>
    </row>
    <row r="206" spans="2:45" x14ac:dyDescent="0.35">
      <c r="B206" s="62"/>
      <c r="C206" s="10"/>
      <c r="AS206" s="1"/>
    </row>
    <row r="207" spans="2:45" x14ac:dyDescent="0.35">
      <c r="B207" s="62"/>
      <c r="C207" s="10"/>
      <c r="AS207" s="1"/>
    </row>
    <row r="208" spans="2:45" x14ac:dyDescent="0.35">
      <c r="B208" s="62"/>
      <c r="C208" s="10"/>
      <c r="AS208" s="1"/>
    </row>
    <row r="209" spans="2:45" x14ac:dyDescent="0.35">
      <c r="B209" s="62"/>
      <c r="C209" s="10"/>
      <c r="AS209" s="1"/>
    </row>
    <row r="210" spans="2:45" x14ac:dyDescent="0.35">
      <c r="B210" s="62"/>
      <c r="C210" s="10"/>
      <c r="AS210" s="1"/>
    </row>
    <row r="211" spans="2:45" x14ac:dyDescent="0.35">
      <c r="B211" s="62"/>
      <c r="C211" s="10"/>
      <c r="AS211" s="1"/>
    </row>
    <row r="212" spans="2:45" x14ac:dyDescent="0.35">
      <c r="B212" s="62"/>
      <c r="C212" s="10"/>
      <c r="AS212" s="1"/>
    </row>
    <row r="213" spans="2:45" x14ac:dyDescent="0.35">
      <c r="B213" s="62"/>
      <c r="C213" s="10"/>
      <c r="AS213" s="1"/>
    </row>
    <row r="214" spans="2:45" x14ac:dyDescent="0.35">
      <c r="B214" s="62"/>
      <c r="C214" s="10"/>
      <c r="AS214" s="1"/>
    </row>
    <row r="215" spans="2:45" x14ac:dyDescent="0.35">
      <c r="B215" s="62"/>
      <c r="C215" s="10"/>
      <c r="AS215" s="1"/>
    </row>
    <row r="216" spans="2:45" x14ac:dyDescent="0.35">
      <c r="B216" s="62"/>
      <c r="C216" s="10"/>
      <c r="AS216" s="1"/>
    </row>
    <row r="217" spans="2:45" x14ac:dyDescent="0.35">
      <c r="B217" s="62"/>
      <c r="C217" s="10"/>
      <c r="AS217" s="1"/>
    </row>
    <row r="218" spans="2:45" x14ac:dyDescent="0.35">
      <c r="B218" s="62"/>
      <c r="C218" s="10"/>
      <c r="AS218" s="1"/>
    </row>
    <row r="219" spans="2:45" x14ac:dyDescent="0.35">
      <c r="B219" s="62"/>
      <c r="C219" s="10"/>
      <c r="AS219" s="1"/>
    </row>
    <row r="220" spans="2:45" x14ac:dyDescent="0.35">
      <c r="B220" s="62"/>
      <c r="C220" s="10"/>
      <c r="AS220" s="1"/>
    </row>
    <row r="221" spans="2:45" x14ac:dyDescent="0.35">
      <c r="B221" s="62"/>
      <c r="C221" s="10"/>
      <c r="AS221" s="1"/>
    </row>
    <row r="222" spans="2:45" x14ac:dyDescent="0.35">
      <c r="B222" s="62"/>
      <c r="C222" s="10"/>
      <c r="AS222" s="1"/>
    </row>
    <row r="223" spans="2:45" x14ac:dyDescent="0.35">
      <c r="B223" s="62"/>
      <c r="C223" s="10"/>
      <c r="AS223" s="1"/>
    </row>
    <row r="224" spans="2:45" x14ac:dyDescent="0.35">
      <c r="B224" s="62"/>
      <c r="C224" s="10"/>
      <c r="AS224" s="1"/>
    </row>
    <row r="225" spans="2:45" x14ac:dyDescent="0.35">
      <c r="B225" s="62"/>
      <c r="C225" s="10"/>
      <c r="AS225" s="1"/>
    </row>
    <row r="226" spans="2:45" x14ac:dyDescent="0.35">
      <c r="B226" s="62"/>
      <c r="C226" s="10"/>
      <c r="AS226" s="1"/>
    </row>
    <row r="227" spans="2:45" x14ac:dyDescent="0.35">
      <c r="B227" s="62"/>
      <c r="C227" s="10"/>
      <c r="AS227" s="1"/>
    </row>
    <row r="228" spans="2:45" x14ac:dyDescent="0.35">
      <c r="B228" s="62"/>
      <c r="C228" s="10"/>
      <c r="AS228" s="1"/>
    </row>
    <row r="229" spans="2:45" x14ac:dyDescent="0.35">
      <c r="B229" s="62"/>
      <c r="C229" s="10"/>
      <c r="AS229" s="1"/>
    </row>
    <row r="230" spans="2:45" x14ac:dyDescent="0.35">
      <c r="B230" s="62"/>
      <c r="C230" s="10"/>
      <c r="AS230" s="1"/>
    </row>
    <row r="231" spans="2:45" x14ac:dyDescent="0.35">
      <c r="B231" s="62"/>
      <c r="C231" s="10"/>
      <c r="AS231" s="1"/>
    </row>
    <row r="232" spans="2:45" x14ac:dyDescent="0.35">
      <c r="AS232" s="1"/>
    </row>
    <row r="233" spans="2:45" x14ac:dyDescent="0.35">
      <c r="AS233" s="1"/>
    </row>
    <row r="234" spans="2:45" x14ac:dyDescent="0.35">
      <c r="AS234" s="1"/>
    </row>
    <row r="235" spans="2:45" x14ac:dyDescent="0.35">
      <c r="AS235" s="1"/>
    </row>
    <row r="236" spans="2:45" x14ac:dyDescent="0.35">
      <c r="AS236" s="1"/>
    </row>
    <row r="237" spans="2:45" x14ac:dyDescent="0.35">
      <c r="AS237" s="1"/>
    </row>
    <row r="238" spans="2:45" x14ac:dyDescent="0.35">
      <c r="AS238" s="1"/>
    </row>
    <row r="239" spans="2:45" x14ac:dyDescent="0.35">
      <c r="AS239" s="1"/>
    </row>
    <row r="240" spans="2:45" x14ac:dyDescent="0.35">
      <c r="AS240" s="1"/>
    </row>
    <row r="241" spans="45:45" x14ac:dyDescent="0.35">
      <c r="AS241" s="1"/>
    </row>
    <row r="242" spans="45:45" x14ac:dyDescent="0.35">
      <c r="AS242" s="1"/>
    </row>
    <row r="243" spans="45:45" x14ac:dyDescent="0.35">
      <c r="AS243" s="1"/>
    </row>
    <row r="244" spans="45:45" x14ac:dyDescent="0.35">
      <c r="AS244" s="1"/>
    </row>
    <row r="245" spans="45:45" x14ac:dyDescent="0.35">
      <c r="AS245" s="1"/>
    </row>
    <row r="246" spans="45:45" x14ac:dyDescent="0.35">
      <c r="AS246" s="1"/>
    </row>
    <row r="247" spans="45:45" x14ac:dyDescent="0.35">
      <c r="AS247" s="1"/>
    </row>
    <row r="248" spans="45:45" x14ac:dyDescent="0.35">
      <c r="AS248" s="1"/>
    </row>
    <row r="249" spans="45:45" x14ac:dyDescent="0.35">
      <c r="AS249" s="1"/>
    </row>
    <row r="250" spans="45:45" x14ac:dyDescent="0.35">
      <c r="AS250" s="1"/>
    </row>
    <row r="251" spans="45:45" x14ac:dyDescent="0.35">
      <c r="AS251" s="1"/>
    </row>
    <row r="252" spans="45:45" x14ac:dyDescent="0.35">
      <c r="AS252" s="1"/>
    </row>
    <row r="253" spans="45:45" x14ac:dyDescent="0.35">
      <c r="AS253" s="1"/>
    </row>
    <row r="254" spans="45:45" x14ac:dyDescent="0.35">
      <c r="AS254" s="1"/>
    </row>
    <row r="255" spans="45:45" x14ac:dyDescent="0.35">
      <c r="AS255" s="1"/>
    </row>
    <row r="256" spans="45:45" x14ac:dyDescent="0.35">
      <c r="AS256" s="1"/>
    </row>
    <row r="257" spans="45:45" x14ac:dyDescent="0.35">
      <c r="AS257" s="1"/>
    </row>
    <row r="258" spans="45:45" x14ac:dyDescent="0.35">
      <c r="AS258" s="1"/>
    </row>
    <row r="259" spans="45:45" x14ac:dyDescent="0.35">
      <c r="AS259" s="1"/>
    </row>
    <row r="260" spans="45:45" x14ac:dyDescent="0.35">
      <c r="AS260" s="1"/>
    </row>
    <row r="261" spans="45:45" x14ac:dyDescent="0.35">
      <c r="AS261" s="1"/>
    </row>
    <row r="262" spans="45:45" x14ac:dyDescent="0.35">
      <c r="AS262" s="1"/>
    </row>
    <row r="263" spans="45:45" x14ac:dyDescent="0.35">
      <c r="AS263" s="1"/>
    </row>
    <row r="264" spans="45:45" x14ac:dyDescent="0.35">
      <c r="AS264" s="1"/>
    </row>
    <row r="265" spans="45:45" x14ac:dyDescent="0.35">
      <c r="AS265" s="1"/>
    </row>
    <row r="266" spans="45:45" x14ac:dyDescent="0.35">
      <c r="AS266" s="1"/>
    </row>
    <row r="267" spans="45:45" x14ac:dyDescent="0.35">
      <c r="AS267" s="1"/>
    </row>
    <row r="268" spans="45:45" x14ac:dyDescent="0.35">
      <c r="AS268" s="1"/>
    </row>
    <row r="269" spans="45:45" x14ac:dyDescent="0.35">
      <c r="AS269" s="1"/>
    </row>
    <row r="270" spans="45:45" x14ac:dyDescent="0.35">
      <c r="AS270" s="1"/>
    </row>
    <row r="271" spans="45:45" x14ac:dyDescent="0.35">
      <c r="AS271" s="1"/>
    </row>
    <row r="272" spans="45:45" x14ac:dyDescent="0.35">
      <c r="AS272" s="1"/>
    </row>
    <row r="273" spans="45:45" x14ac:dyDescent="0.35">
      <c r="AS273" s="1"/>
    </row>
    <row r="274" spans="45:45" x14ac:dyDescent="0.35">
      <c r="AS274" s="1"/>
    </row>
    <row r="275" spans="45:45" x14ac:dyDescent="0.35">
      <c r="AS275" s="1"/>
    </row>
    <row r="276" spans="45:45" x14ac:dyDescent="0.35">
      <c r="AS276" s="1"/>
    </row>
    <row r="277" spans="45:45" x14ac:dyDescent="0.35">
      <c r="AS277" s="1"/>
    </row>
    <row r="278" spans="45:45" x14ac:dyDescent="0.35">
      <c r="AS278" s="1"/>
    </row>
    <row r="279" spans="45:45" x14ac:dyDescent="0.35">
      <c r="AS279" s="1"/>
    </row>
    <row r="280" spans="45:45" x14ac:dyDescent="0.35">
      <c r="AS280" s="1"/>
    </row>
    <row r="281" spans="45:45" x14ac:dyDescent="0.35">
      <c r="AS281" s="1"/>
    </row>
    <row r="282" spans="45:45" x14ac:dyDescent="0.35">
      <c r="AS282" s="1"/>
    </row>
    <row r="283" spans="45:45" x14ac:dyDescent="0.35">
      <c r="AS283" s="1"/>
    </row>
    <row r="284" spans="45:45" x14ac:dyDescent="0.35">
      <c r="AS284" s="1"/>
    </row>
    <row r="285" spans="45:45" x14ac:dyDescent="0.35">
      <c r="AS285" s="1"/>
    </row>
    <row r="286" spans="45:45" x14ac:dyDescent="0.35">
      <c r="AS286" s="1"/>
    </row>
    <row r="287" spans="45:45" x14ac:dyDescent="0.35">
      <c r="AS287" s="1"/>
    </row>
    <row r="288" spans="45:45" x14ac:dyDescent="0.35">
      <c r="AS288" s="1"/>
    </row>
    <row r="289" spans="45:45" x14ac:dyDescent="0.35">
      <c r="AS289" s="1"/>
    </row>
    <row r="290" spans="45:45" x14ac:dyDescent="0.35">
      <c r="AS290" s="1"/>
    </row>
    <row r="291" spans="45:45" x14ac:dyDescent="0.35">
      <c r="AS291" s="1"/>
    </row>
  </sheetData>
  <mergeCells count="11">
    <mergeCell ref="T1:W1"/>
    <mergeCell ref="AB2:AQ2"/>
    <mergeCell ref="AB4:AF4"/>
    <mergeCell ref="AG4:AK4"/>
    <mergeCell ref="H62:I62"/>
    <mergeCell ref="J62:K62"/>
    <mergeCell ref="E4:N4"/>
    <mergeCell ref="AL4:AP4"/>
    <mergeCell ref="T4:X4"/>
    <mergeCell ref="P62:Q62"/>
    <mergeCell ref="R62:S6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505B-CDFB-4C77-9E91-4D19E1CB2D1B}">
  <sheetPr codeName="Sheet9"/>
  <dimension ref="A1:W193"/>
  <sheetViews>
    <sheetView tabSelected="1" workbookViewId="0">
      <selection activeCell="I1" sqref="I1"/>
    </sheetView>
  </sheetViews>
  <sheetFormatPr defaultRowHeight="14.5" x14ac:dyDescent="0.35"/>
  <cols>
    <col min="2" max="3" width="11.453125" bestFit="1" customWidth="1"/>
    <col min="4" max="4" width="10.7265625" bestFit="1" customWidth="1"/>
    <col min="5" max="5" width="11.54296875" bestFit="1" customWidth="1"/>
    <col min="6" max="6" width="13.7265625" customWidth="1"/>
    <col min="7" max="7" width="15.1796875" customWidth="1"/>
    <col min="8" max="9" width="10.54296875" bestFit="1" customWidth="1"/>
    <col min="10" max="10" width="10.54296875" customWidth="1"/>
    <col min="11" max="11" width="10.1796875" bestFit="1" customWidth="1"/>
    <col min="12" max="12" width="11.453125" customWidth="1"/>
    <col min="14" max="14" width="15.26953125" bestFit="1" customWidth="1"/>
    <col min="15" max="15" width="12.81640625" bestFit="1" customWidth="1"/>
    <col min="17" max="17" width="14.7265625" bestFit="1" customWidth="1"/>
    <col min="18" max="19" width="14.7265625" customWidth="1"/>
    <col min="20" max="20" width="13.7265625" bestFit="1" customWidth="1"/>
    <col min="21" max="21" width="12.453125" bestFit="1" customWidth="1"/>
    <col min="23" max="23" width="10.54296875" bestFit="1" customWidth="1"/>
  </cols>
  <sheetData>
    <row r="1" spans="1:21" x14ac:dyDescent="0.35">
      <c r="B1" s="1">
        <f ca="1">_xll.QDates_SpotDate(ValDate,"2b","LON","ZAR")</f>
        <v>43560</v>
      </c>
      <c r="C1" s="4" t="s">
        <v>75</v>
      </c>
      <c r="D1" s="4" t="s">
        <v>60</v>
      </c>
      <c r="E1" s="4" t="s">
        <v>74</v>
      </c>
      <c r="F1" s="4" t="s">
        <v>75</v>
      </c>
      <c r="G1" s="4" t="s">
        <v>60</v>
      </c>
      <c r="H1" s="4" t="s">
        <v>74</v>
      </c>
      <c r="I1" s="4" t="s">
        <v>77</v>
      </c>
      <c r="J1" s="4" t="s">
        <v>83</v>
      </c>
      <c r="K1" s="4" t="s">
        <v>84</v>
      </c>
      <c r="L1" s="4" t="s">
        <v>85</v>
      </c>
      <c r="M1" s="4" t="s">
        <v>89</v>
      </c>
      <c r="N1" t="s">
        <v>76</v>
      </c>
      <c r="O1" s="65">
        <f ca="1">MetalCurves!AX3</f>
        <v>-0.3</v>
      </c>
      <c r="Q1" t="s">
        <v>25</v>
      </c>
      <c r="R1" t="str">
        <f ca="1">FundingFx!A29</f>
        <v>ZAR.DISC.[USD.LIBOR.3M]¬0</v>
      </c>
      <c r="S1" t="str">
        <f ca="1">FundingFx!E18</f>
        <v>ZAR.DISC.[USD.LIBOR.3M]</v>
      </c>
    </row>
    <row r="2" spans="1:21" x14ac:dyDescent="0.35">
      <c r="A2" s="4" t="s">
        <v>14</v>
      </c>
      <c r="B2" s="1">
        <f ca="1">_xll.QDates_AddPeriod($B$1,A2,"MF","USD")</f>
        <v>43591</v>
      </c>
      <c r="C2" s="62">
        <f ca="1">_xll.QCurves_GetPrice(MetalCurves!$W$2,CompoVolSolver!B2)</f>
        <v>1292.0875668788888</v>
      </c>
      <c r="D2" s="62">
        <f ca="1">_xll.QCurves_GetForwardFxRate(FundingFx!$B$27,B2,"USD/ZAR")</f>
        <v>14.291799999999999</v>
      </c>
      <c r="E2" s="62">
        <f ca="1">D2*C2</f>
        <v>18466.2570883197</v>
      </c>
      <c r="F2" s="10">
        <f ca="1">_xll.QVol_GetVolForDeltaStrike(MetalCurves!$AK$3,0.5,K2,C2)</f>
        <v>8.4302627537609212E-2</v>
      </c>
      <c r="G2" s="10">
        <f ca="1">_xll.QVol_GetVolForDeltaStrike(FundingFx!$O$2,0.5,B2,D2)</f>
        <v>0.15010289686776199</v>
      </c>
      <c r="H2" s="10">
        <f ca="1">SQRT(G2^2+F2^2-2*$O$1*G2*F2)</f>
        <v>0.19295142866020537</v>
      </c>
      <c r="I2" s="62">
        <f t="shared" ref="I2:I8" ca="1" si="0">(K2-ValDate)/365</f>
        <v>7.9452054794520555E-2</v>
      </c>
      <c r="J2" s="10">
        <f ca="1">_xll.QCurves_GetForwardRate(VLOOKUP($P$7,$Q$1:$R$2,2,FALSE),ValDate,B2,"CC","Act365F")</f>
        <v>6.9911198030634406E-2</v>
      </c>
      <c r="K2" s="1">
        <f ca="1">_xll.QDates_SubtractPeriod(B2,"2b","P","USD")</f>
        <v>43587</v>
      </c>
      <c r="L2" s="62">
        <f ca="1">VLOOKUP(A2&amp;"ZSC",$V$17:$W$193,2,FALSE)/M2</f>
        <v>18471.870591366249</v>
      </c>
      <c r="M2" s="10">
        <f ca="1">_xll.QCurves_GetDF(VLOOKUP($P$7,$Q$1:$R$2,2,FALSE),ValDate,B2)</f>
        <v>0.99369919539421614</v>
      </c>
      <c r="Q2" t="s">
        <v>26</v>
      </c>
      <c r="R2" t="str">
        <f ca="1">FundingFx!A30</f>
        <v>USD.LIBOR.3M¬0</v>
      </c>
      <c r="S2" t="str">
        <f ca="1">FundingFx!E19</f>
        <v>USD.LIBOR.3M</v>
      </c>
    </row>
    <row r="3" spans="1:21" x14ac:dyDescent="0.35">
      <c r="A3" s="4" t="s">
        <v>15</v>
      </c>
      <c r="B3" s="1">
        <f ca="1">_xll.QDates_AddPeriod($B$1,A3,"MF","USD")</f>
        <v>43621</v>
      </c>
      <c r="C3" s="62">
        <f ca="1">_xll.QCurves_GetPrice(MetalCurves!$W$2,CompoVolSolver!B3)</f>
        <v>1294.7616180555556</v>
      </c>
      <c r="D3" s="62">
        <f ca="1">_xll.QCurves_GetForwardFxRate(FundingFx!$B$27,B3,"USD/ZAR")</f>
        <v>14.3431</v>
      </c>
      <c r="E3" s="62">
        <f t="shared" ref="E3:E8" ca="1" si="1">D3*C3</f>
        <v>18570.895363932639</v>
      </c>
      <c r="F3" s="10">
        <f ca="1">_xll.QVol_GetVolForDeltaStrike(MetalCurves!$AK$3,0.5,K3,C3)</f>
        <v>8.5649999999999352E-2</v>
      </c>
      <c r="G3" s="10">
        <f ca="1">_xll.QVol_GetVolForDeltaStrike(FundingFx!$O$2,0.5,B3,D3)</f>
        <v>0.15943856218340371</v>
      </c>
      <c r="H3" s="10">
        <f t="shared" ref="H3:H8" ca="1" si="2">SQRT(G3^2+F3^2-2*$O$1*G3*F3)</f>
        <v>0.20236137309703164</v>
      </c>
      <c r="I3" s="62">
        <f t="shared" ca="1" si="0"/>
        <v>0.16712328767123288</v>
      </c>
      <c r="J3" s="10">
        <f ca="1">_xll.QCurves_GetForwardRate(VLOOKUP($P$7,$Q$1:$R$2,2,FALSE),ValDate,B3,"CC","Act365F")</f>
        <v>6.9875023511174764E-2</v>
      </c>
      <c r="K3" s="1">
        <f ca="1">_xll.QDates_SubtractPeriod(B3,"2b","P","USD")</f>
        <v>43619</v>
      </c>
      <c r="L3" s="62">
        <f t="shared" ref="L3:L7" ca="1" si="3">VLOOKUP(A3&amp;"ZSC",$V$17:$W$193,2,FALSE)/M3</f>
        <v>18584.760997010097</v>
      </c>
      <c r="M3" s="10">
        <f ca="1">_xll.QCurves_GetDF(VLOOKUP($P$7,$Q$1:$R$2,2,FALSE),ValDate,B3)</f>
        <v>0.98801181727963761</v>
      </c>
      <c r="N3" t="s">
        <v>78</v>
      </c>
      <c r="O3" s="2" t="s">
        <v>67</v>
      </c>
      <c r="P3" s="79">
        <f ca="1">2^17</f>
        <v>131072</v>
      </c>
    </row>
    <row r="4" spans="1:21" x14ac:dyDescent="0.35">
      <c r="A4" s="4" t="s">
        <v>10</v>
      </c>
      <c r="B4" s="1">
        <f ca="1">_xll.QDates_AddPeriod($B$1,A4,"MF","USD")</f>
        <v>43651</v>
      </c>
      <c r="C4" s="62">
        <f ca="1">_xll.QCurves_GetPrice(MetalCurves!$W$2,CompoVolSolver!B4)</f>
        <v>1297.512841</v>
      </c>
      <c r="D4" s="62">
        <f ca="1">_xll.QCurves_GetForwardFxRate(FundingFx!$B$27,B4,"USD/ZAR")</f>
        <v>14.394</v>
      </c>
      <c r="E4" s="62">
        <f t="shared" ca="1" si="1"/>
        <v>18676.399833354</v>
      </c>
      <c r="F4" s="10">
        <f ca="1">_xll.QVol_GetVolForDeltaStrike(MetalCurves!$AK$3,0.5,K4,C4)</f>
        <v>8.9561602118732639E-2</v>
      </c>
      <c r="G4" s="10">
        <f ca="1">_xll.QVol_GetVolForDeltaStrike(FundingFx!$O$2,0.5,B4,D4)</f>
        <v>0.15982142052499052</v>
      </c>
      <c r="H4" s="10">
        <f t="shared" ca="1" si="2"/>
        <v>0.20531070239460472</v>
      </c>
      <c r="I4" s="62">
        <f t="shared" ca="1" si="0"/>
        <v>0.24657534246575341</v>
      </c>
      <c r="J4" s="10">
        <f ca="1">_xll.QCurves_GetForwardRate(VLOOKUP($P$7,$Q$1:$R$2,2,FALSE),ValDate,B4,"CC","Act365F")</f>
        <v>6.9661607708512166E-2</v>
      </c>
      <c r="K4" s="1">
        <f ca="1">_xll.QDates_SubtractPeriod(B4,"2b","P","USD")</f>
        <v>43648</v>
      </c>
      <c r="L4" s="62">
        <f t="shared" ca="1" si="3"/>
        <v>18701.272595521052</v>
      </c>
      <c r="M4" s="10">
        <f ca="1">_xll.QCurves_GetDF(VLOOKUP($P$7,$Q$1:$R$2,2,FALSE),ValDate,B4)</f>
        <v>0.98240719674744481</v>
      </c>
      <c r="N4" t="str">
        <f ca="1">_xll.QModels_CreateMcSettings(N3,P3,P4,P5,,,P7,P6,,P8,,,P10,P9)</f>
        <v>VSMSSettings¬1</v>
      </c>
      <c r="O4" s="2" t="s">
        <v>68</v>
      </c>
      <c r="P4" s="79">
        <f ca="1">IF(P6="LocalVol",400,1)</f>
        <v>1</v>
      </c>
    </row>
    <row r="5" spans="1:21" x14ac:dyDescent="0.35">
      <c r="A5" s="4" t="s">
        <v>16</v>
      </c>
      <c r="B5" s="1">
        <f ca="1">_xll.QDates_AddPeriod($B$1,A5,"MF","USD")</f>
        <v>43745</v>
      </c>
      <c r="C5" s="62">
        <f ca="1">_xll.QCurves_GetPrice(MetalCurves!$W$2,CompoVolSolver!B5)</f>
        <v>1305.863923611111</v>
      </c>
      <c r="D5" s="62">
        <f ca="1">_xll.QCurves_GetForwardFxRate(FundingFx!$B$27,B5,"USD/ZAR")</f>
        <v>14.557100000000002</v>
      </c>
      <c r="E5" s="62">
        <f t="shared" ca="1" si="1"/>
        <v>19009.591722399306</v>
      </c>
      <c r="F5" s="10">
        <f ca="1">_xll.QVol_GetVolForDeltaStrike(MetalCurves!$AK$3,0.5,K5,C5)</f>
        <v>9.7399999999999723E-2</v>
      </c>
      <c r="G5" s="10">
        <f ca="1">_xll.QVol_GetVolForDeltaStrike(FundingFx!$O$2,0.5,B5,D5)</f>
        <v>0.16035930289389685</v>
      </c>
      <c r="H5" s="10">
        <f t="shared" ca="1" si="2"/>
        <v>0.21112381127133861</v>
      </c>
      <c r="I5" s="62">
        <f t="shared" ca="1" si="0"/>
        <v>0.50136986301369868</v>
      </c>
      <c r="J5" s="10">
        <f ca="1">_xll.QCurves_GetForwardRate(VLOOKUP($P$7,$Q$1:$R$2,2,FALSE),ValDate,B5,"CC","Act365F")</f>
        <v>6.9615308912059512E-2</v>
      </c>
      <c r="K5" s="1">
        <f ca="1">_xll.QDates_SubtractPeriod(B5,"2b","P","USD")</f>
        <v>43741</v>
      </c>
      <c r="L5" s="62">
        <f t="shared" ca="1" si="3"/>
        <v>19050.685252051891</v>
      </c>
      <c r="M5" s="10">
        <f ca="1">_xll.QCurves_GetDF(VLOOKUP($P$7,$Q$1:$R$2,2,FALSE),ValDate,B5)</f>
        <v>0.96496260915080256</v>
      </c>
      <c r="O5" s="2" t="s">
        <v>69</v>
      </c>
      <c r="P5" t="s">
        <v>70</v>
      </c>
    </row>
    <row r="6" spans="1:21" x14ac:dyDescent="0.35">
      <c r="A6" s="4" t="s">
        <v>17</v>
      </c>
      <c r="B6" s="1">
        <f ca="1">_xll.QDates_AddPeriod($B$1,A6,"MF","USD")</f>
        <v>43836</v>
      </c>
      <c r="C6" s="62">
        <f ca="1">_xll.QCurves_GetPrice(MetalCurves!$W$2,CompoVolSolver!B6)</f>
        <v>1313.9127370000001</v>
      </c>
      <c r="D6" s="62">
        <f ca="1">_xll.QCurves_GetForwardFxRate(FundingFx!$B$27,B6,"USD/ZAR")</f>
        <v>14.718500000000001</v>
      </c>
      <c r="E6" s="62">
        <f t="shared" ca="1" si="1"/>
        <v>19338.824619534502</v>
      </c>
      <c r="F6" s="10">
        <f ca="1">_xll.QVol_GetVolForDeltaStrike(MetalCurves!$AK$3,0.5,K6,C6)</f>
        <v>0.10276182068985862</v>
      </c>
      <c r="G6" s="10">
        <f ca="1">_xll.QVol_GetVolForDeltaStrike(FundingFx!$O$2,0.5,B6,D6)</f>
        <v>0.16130463846102661</v>
      </c>
      <c r="H6" s="10">
        <f t="shared" ca="1" si="2"/>
        <v>0.21569597395621887</v>
      </c>
      <c r="I6" s="62">
        <f t="shared" ca="1" si="0"/>
        <v>0.75068493150684934</v>
      </c>
      <c r="J6" s="10">
        <f ca="1">_xll.QCurves_GetForwardRate(VLOOKUP($P$7,$Q$1:$R$2,2,FALSE),ValDate,B6,"CC","Act365F")</f>
        <v>6.9570380677736521E-2</v>
      </c>
      <c r="K6" s="1">
        <f ca="1">_xll.QDates_SubtractPeriod(B6,"2b","P","USD")</f>
        <v>43832</v>
      </c>
      <c r="L6" s="62">
        <f t="shared" ca="1" si="3"/>
        <v>19408.320924163909</v>
      </c>
      <c r="M6" s="10">
        <f ca="1">_xll.QCurves_GetDF(VLOOKUP($P$7,$Q$1:$R$2,2,FALSE),ValDate,B6)</f>
        <v>0.94839153386654751</v>
      </c>
      <c r="O6" s="2" t="s">
        <v>35</v>
      </c>
      <c r="P6" t="s">
        <v>96</v>
      </c>
    </row>
    <row r="7" spans="1:21" x14ac:dyDescent="0.35">
      <c r="A7" s="4" t="s">
        <v>44</v>
      </c>
      <c r="B7" s="1">
        <f ca="1">_xll.QDates_AddPeriod($B$1,A7,"MF","USD")</f>
        <v>43927</v>
      </c>
      <c r="C7" s="62">
        <f ca="1">_xll.QCurves_GetPrice(MetalCurves!$W$2,CompoVolSolver!B7)</f>
        <v>1321.764932138889</v>
      </c>
      <c r="D7" s="62">
        <f ca="1">_xll.QCurves_GetForwardFxRate(FundingFx!$B$27,B7,"USD/ZAR")</f>
        <v>14.8841</v>
      </c>
      <c r="E7" s="62">
        <f t="shared" ca="1" si="1"/>
        <v>19673.281426448437</v>
      </c>
      <c r="F7" s="10">
        <f ca="1">_xll.QVol_GetVolForDeltaStrike(MetalCurves!$AK$3,0.5,K7,C7)</f>
        <v>0.10761074235241197</v>
      </c>
      <c r="G7" s="10">
        <f ca="1">_xll.QVol_GetVolForDeltaStrike(FundingFx!$O$2,0.5,B7,D7)</f>
        <v>0.16315608200400245</v>
      </c>
      <c r="H7" s="10">
        <f t="shared" ca="1" si="2"/>
        <v>0.22075866285786155</v>
      </c>
      <c r="I7" s="62">
        <f t="shared" ca="1" si="0"/>
        <v>1</v>
      </c>
      <c r="J7" s="10">
        <f ca="1">_xll.QCurves_GetForwardRate(VLOOKUP($P$7,$Q$1:$R$2,2,FALSE),ValDate,B7,"CC","Act365F")</f>
        <v>6.9617660150381955E-2</v>
      </c>
      <c r="K7" s="1">
        <f ca="1">_xll.QDates_SubtractPeriod(B7,"2b","P","USD")</f>
        <v>43923</v>
      </c>
      <c r="L7" s="62">
        <f t="shared" ca="1" si="3"/>
        <v>19765.015880417883</v>
      </c>
      <c r="M7" s="10">
        <f ca="1">_xll.QCurves_GetDF(VLOOKUP($P$7,$Q$1:$R$2,2,FALSE),ValDate,B7)</f>
        <v>0.93203902448110254</v>
      </c>
      <c r="O7" s="2" t="s">
        <v>66</v>
      </c>
      <c r="P7" t="s">
        <v>25</v>
      </c>
    </row>
    <row r="8" spans="1:21" x14ac:dyDescent="0.35">
      <c r="A8" s="4" t="s">
        <v>18</v>
      </c>
      <c r="B8" s="1">
        <f ca="1">_xll.QDates_AddPeriod($B$1,A8,"MF","USD")</f>
        <v>44109</v>
      </c>
      <c r="C8" s="62">
        <f ca="1">_xll.QCurves_GetPrice(MetalCurves!$W$2,CompoVolSolver!B8)</f>
        <v>1336.492150760959</v>
      </c>
      <c r="D8" s="62">
        <f ca="1">_xll.QCurves_GetForwardFxRate(FundingFx!$B$27,B8,"USD/ZAR")</f>
        <v>15.2294</v>
      </c>
      <c r="E8" s="62">
        <f t="shared" ca="1" si="1"/>
        <v>20353.97356079895</v>
      </c>
      <c r="F8" s="10">
        <f ca="1">_xll.QVol_GetVolForDeltaStrike(MetalCurves!$AK$3,0.5,K8,C8)</f>
        <v>0.11617945071873452</v>
      </c>
      <c r="G8" s="10">
        <f ca="1">_xll.QVol_GetVolForDeltaStrike(FundingFx!$O$2,0.5,B8,D8)</f>
        <v>0.16737499999999944</v>
      </c>
      <c r="H8" s="10">
        <f t="shared" ca="1" si="2"/>
        <v>0.23060654095826413</v>
      </c>
      <c r="I8" s="62">
        <f t="shared" ca="1" si="0"/>
        <v>1.4986301369863013</v>
      </c>
      <c r="J8" s="10">
        <f ca="1">_xll.QCurves_GetForwardRate(VLOOKUP($P$7,$Q$1:$R$2,2,FALSE),ValDate,B8,"CC","Act365F")</f>
        <v>6.9600419203175043E-2</v>
      </c>
      <c r="K8" s="1">
        <f ca="1">_xll.QDates_SubtractPeriod(B8,"2b","P","USD")</f>
        <v>44105</v>
      </c>
      <c r="L8" s="62">
        <f ca="1">VLOOKUP(A8&amp;"ZSC",$V$17:$W$193,2,FALSE)/M8</f>
        <v>20507.277610712408</v>
      </c>
      <c r="M8" s="10">
        <f ca="1">_xll.QCurves_GetDF(VLOOKUP($P$7,$Q$1:$R$2,2,FALSE),ValDate,B8)</f>
        <v>0.90026327551599816</v>
      </c>
      <c r="O8" s="2" t="s">
        <v>71</v>
      </c>
      <c r="P8" t="b">
        <v>1</v>
      </c>
    </row>
    <row r="9" spans="1:21" x14ac:dyDescent="0.35">
      <c r="A9" s="4"/>
      <c r="O9" s="2" t="s">
        <v>94</v>
      </c>
      <c r="P9" t="b">
        <v>1</v>
      </c>
    </row>
    <row r="10" spans="1:21" x14ac:dyDescent="0.35">
      <c r="A10" s="4"/>
      <c r="L10" s="84"/>
      <c r="O10" s="2" t="s">
        <v>95</v>
      </c>
      <c r="P10" t="b">
        <v>0</v>
      </c>
    </row>
    <row r="11" spans="1:21" x14ac:dyDescent="0.35">
      <c r="A11" s="4"/>
      <c r="B11" s="64">
        <v>0.05</v>
      </c>
      <c r="C11" s="64">
        <v>0.1</v>
      </c>
      <c r="D11" s="64">
        <v>0.15</v>
      </c>
      <c r="E11" s="64">
        <v>0.25</v>
      </c>
      <c r="F11" s="64">
        <v>0.5</v>
      </c>
      <c r="G11" s="64">
        <v>0.75</v>
      </c>
      <c r="H11" s="64">
        <v>0.9</v>
      </c>
      <c r="I11" s="64">
        <v>0.99</v>
      </c>
      <c r="J11" s="81">
        <v>0.99990000000000001</v>
      </c>
      <c r="L11" s="84"/>
    </row>
    <row r="12" spans="1:21" x14ac:dyDescent="0.35">
      <c r="A12" s="4" t="s">
        <v>14</v>
      </c>
      <c r="B12" s="62">
        <f ca="1">_xll.QOpt_AbsoluteStrikeFromDelta($I2,-B$11,$E2,$H2,0)</f>
        <v>16911.000990929791</v>
      </c>
      <c r="C12" s="62">
        <f ca="1">_xll.QOpt_AbsoluteStrikeFromDelta($I2,-C$11,$E2,$H2,0)</f>
        <v>17248.471210344309</v>
      </c>
      <c r="D12" s="62">
        <f ca="1">_xll.QOpt_AbsoluteStrikeFromDelta($I2,-D$11,$E2,$H2,0)</f>
        <v>17479.957239208277</v>
      </c>
      <c r="E12" s="62">
        <f ca="1">_xll.QOpt_AbsoluteStrikeFromDelta($I2,-E$11,$E2,$H2,0)</f>
        <v>17827.464189945164</v>
      </c>
      <c r="F12" s="62">
        <f ca="1">_xll.QOpt_AbsoluteStrikeFromDelta($I2,-F$11,$E2,$H2,0)</f>
        <v>18493.589075915177</v>
      </c>
      <c r="G12" s="62">
        <f ca="1">_xll.QOpt_AbsoluteStrikeFromDelta($I2,-G$11,$E2,$H2,0)</f>
        <v>19184.603781266171</v>
      </c>
      <c r="H12" s="62">
        <f ca="1">_xll.QOpt_AbsoluteStrikeFromDelta($I2,-H$11,$E2,$H2,0)</f>
        <v>19828.588443461362</v>
      </c>
      <c r="I12" s="62">
        <f ca="1">_xll.QOpt_AbsoluteStrikeFromDelta($I2,-I$11,$E2,$H2,0)</f>
        <v>20987.957241667187</v>
      </c>
      <c r="J12" s="62">
        <f ca="1">_xll.QOpt_AbsoluteStrikeFromDelta($I2,-J$11,$E2,$H2,0)</f>
        <v>22639.424396924762</v>
      </c>
      <c r="L12" s="84"/>
      <c r="O12" t="s">
        <v>79</v>
      </c>
      <c r="P12" s="60" t="s">
        <v>100</v>
      </c>
      <c r="Q12" t="str">
        <f ca="1">_xll.QIns_CreatePortfolio("VanillaGrid",A20:J26)</f>
        <v>VanillaGrid¬1</v>
      </c>
    </row>
    <row r="13" spans="1:21" x14ac:dyDescent="0.35">
      <c r="A13" s="4" t="s">
        <v>15</v>
      </c>
      <c r="B13" s="62">
        <f ca="1">_xll.QOpt_AbsoluteStrikeFromDelta($I3,-B$11,$E3,$H3,0)</f>
        <v>16263.836298189495</v>
      </c>
      <c r="C13" s="62">
        <f ca="1">_xll.QOpt_AbsoluteStrikeFromDelta($I3,-C$11,$E3,$H3,0)</f>
        <v>16760.062421474573</v>
      </c>
      <c r="D13" s="62">
        <f ca="1">_xll.QOpt_AbsoluteStrikeFromDelta($I3,-D$11,$E3,$H3,0)</f>
        <v>17103.389428853141</v>
      </c>
      <c r="E13" s="62">
        <f ca="1">_xll.QOpt_AbsoluteStrikeFromDelta($I3,-E$11,$E3,$H3,0)</f>
        <v>17623.25059388694</v>
      </c>
      <c r="F13" s="62">
        <f ca="1">_xll.QOpt_AbsoluteStrikeFromDelta($I3,-F$11,$E3,$H3,0)</f>
        <v>18634.551212571478</v>
      </c>
      <c r="G13" s="62">
        <f ca="1">_xll.QOpt_AbsoluteStrikeFromDelta($I3,-G$11,$E3,$H3,0)</f>
        <v>19703.884765413259</v>
      </c>
      <c r="H13" s="62">
        <f ca="1">_xll.QOpt_AbsoluteStrikeFromDelta($I3,-H$11,$E3,$H3,0)</f>
        <v>20718.687685137986</v>
      </c>
      <c r="I13" s="62">
        <f ca="1">_xll.QOpt_AbsoluteStrikeFromDelta($I3,-I$11,$E3,$H3,0)</f>
        <v>22589.127593310644</v>
      </c>
      <c r="J13" s="62">
        <f ca="1">_xll.QOpt_AbsoluteStrikeFromDelta($I3,-J$11,$E3,$H3,0)</f>
        <v>25347.489604855869</v>
      </c>
      <c r="L13" s="84"/>
      <c r="O13" t="s">
        <v>80</v>
      </c>
      <c r="P13" t="str">
        <f ca="1">IF(P12="On",_xll.QModels_McPortfolioPV(O13,Q12,MetalCurves!AT12,N4,P7),O13)</f>
        <v>GridPV¬0</v>
      </c>
    </row>
    <row r="14" spans="1:21" x14ac:dyDescent="0.35">
      <c r="A14" s="4" t="s">
        <v>10</v>
      </c>
      <c r="B14" s="62">
        <f ca="1">_xll.QOpt_AbsoluteStrikeFromDelta($I4,-B$11,$E4,$H4,0)</f>
        <v>15875.309749739605</v>
      </c>
      <c r="C14" s="62">
        <f ca="1">_xll.QOpt_AbsoluteStrikeFromDelta($I4,-C$11,$E4,$H4,0)</f>
        <v>16474.333621471542</v>
      </c>
      <c r="D14" s="62">
        <f ca="1">_xll.QOpt_AbsoluteStrikeFromDelta($I4,-D$11,$E4,$H4,0)</f>
        <v>16891.210242592464</v>
      </c>
      <c r="E14" s="62">
        <f ca="1">_xll.QOpt_AbsoluteStrikeFromDelta($I4,-E$11,$E4,$H4,0)</f>
        <v>17526.1397609124</v>
      </c>
      <c r="F14" s="62">
        <f ca="1">_xll.QOpt_AbsoluteStrikeFromDelta($I4,-F$11,$E4,$H4,0)</f>
        <v>18773.711512617367</v>
      </c>
      <c r="G14" s="62">
        <f ca="1">_xll.QOpt_AbsoluteStrikeFromDelta($I4,-G$11,$E4,$H4,0)</f>
        <v>20110.089772594252</v>
      </c>
      <c r="H14" s="62">
        <f ca="1">_xll.QOpt_AbsoluteStrikeFromDelta($I4,-H$11,$E4,$H4,0)</f>
        <v>21394.021273165141</v>
      </c>
      <c r="I14" s="62">
        <f ca="1">_xll.QOpt_AbsoluteStrikeFromDelta($I4,-I$11,$E4,$H4,0)</f>
        <v>23798.636426992089</v>
      </c>
      <c r="J14" s="62">
        <f ca="1">_xll.QOpt_AbsoluteStrikeFromDelta($I4,-J$11,$E4,$H4,0)</f>
        <v>27429.267034488621</v>
      </c>
      <c r="L14" s="84"/>
      <c r="Q14" s="83"/>
      <c r="R14" s="83"/>
      <c r="S14" s="83"/>
    </row>
    <row r="15" spans="1:21" x14ac:dyDescent="0.35">
      <c r="A15" s="4" t="s">
        <v>16</v>
      </c>
      <c r="B15" s="62">
        <f ca="1">_xll.QOpt_AbsoluteStrikeFromDelta($I5,-B$11,$E5,$H5,0)</f>
        <v>15032.672288562462</v>
      </c>
      <c r="C15" s="62">
        <f ca="1">_xll.QOpt_AbsoluteStrikeFromDelta($I5,-C$11,$E5,$H5,0)</f>
        <v>15871.682297910955</v>
      </c>
      <c r="D15" s="62">
        <f ca="1">_xll.QOpt_AbsoluteStrikeFromDelta($I5,-D$11,$E5,$H5,0)</f>
        <v>16464.056376704677</v>
      </c>
      <c r="E15" s="62">
        <f ca="1">_xll.QOpt_AbsoluteStrikeFromDelta($I5,-E$11,$E5,$H5,0)</f>
        <v>17379.4257725834</v>
      </c>
      <c r="F15" s="62">
        <f ca="1">_xll.QOpt_AbsoluteStrikeFromDelta($I5,-F$11,$E5,$H5,0)</f>
        <v>19223.193116419512</v>
      </c>
      <c r="G15" s="62">
        <f ca="1">_xll.QOpt_AbsoluteStrikeFromDelta($I5,-G$11,$E5,$H5,0)</f>
        <v>21262.564047087544</v>
      </c>
      <c r="H15" s="62">
        <f ca="1">_xll.QOpt_AbsoluteStrikeFromDelta($I5,-H$11,$E5,$H5,0)</f>
        <v>23282.418754047045</v>
      </c>
      <c r="I15" s="62">
        <f ca="1">_xll.QOpt_AbsoluteStrikeFromDelta($I5,-I$11,$E5,$H5,0)</f>
        <v>27218.220548923327</v>
      </c>
      <c r="J15" s="62">
        <f ca="1">_xll.QOpt_AbsoluteStrikeFromDelta($I5,-J$11,$E5,$H5,0)</f>
        <v>33517.867690368832</v>
      </c>
      <c r="L15" s="84"/>
      <c r="Q15" s="83"/>
      <c r="R15" s="83"/>
      <c r="S15" s="83"/>
      <c r="T15" s="82"/>
      <c r="U15" s="82"/>
    </row>
    <row r="16" spans="1:21" x14ac:dyDescent="0.35">
      <c r="A16" s="4" t="s">
        <v>17</v>
      </c>
      <c r="B16" s="62">
        <f ca="1">_xll.QOpt_AbsoluteStrikeFromDelta($I6,-B$11,$E6,$H6,0)</f>
        <v>14471.504031789334</v>
      </c>
      <c r="C16" s="62">
        <f ca="1">_xll.QOpt_AbsoluteStrikeFromDelta($I6,-C$11,$E6,$H6,0)</f>
        <v>15488.171852462412</v>
      </c>
      <c r="D16" s="62">
        <f ca="1">_xll.QOpt_AbsoluteStrikeFromDelta($I6,-D$11,$E6,$H6,0)</f>
        <v>16214.163679852873</v>
      </c>
      <c r="E16" s="62">
        <f ca="1">_xll.QOpt_AbsoluteStrikeFromDelta($I6,-E$11,$E6,$H6,0)</f>
        <v>17348.853864775811</v>
      </c>
      <c r="F16" s="62">
        <f ca="1">_xll.QOpt_AbsoluteStrikeFromDelta($I6,-F$11,$E6,$H6,0)</f>
        <v>19679.498905306944</v>
      </c>
      <c r="G16" s="62">
        <f ca="1">_xll.QOpt_AbsoluteStrikeFromDelta($I6,-G$11,$E6,$H6,0)</f>
        <v>22323.242802240395</v>
      </c>
      <c r="H16" s="62">
        <f ca="1">_xll.QOpt_AbsoluteStrikeFromDelta($I6,-H$11,$E6,$H6,0)</f>
        <v>25005.060691033352</v>
      </c>
      <c r="I16" s="62">
        <f ca="1">_xll.QOpt_AbsoluteStrikeFromDelta($I6,-I$11,$E6,$H6,0)</f>
        <v>30396.679972822312</v>
      </c>
      <c r="J16" s="62">
        <f ca="1">_xll.QOpt_AbsoluteStrikeFromDelta($I6,-J$11,$E6,$H6,0)</f>
        <v>39432.885791668261</v>
      </c>
      <c r="L16" s="84"/>
      <c r="O16" t="str">
        <f t="array" aca="1" ref="O16:S193" ca="1">_xll.QCube_DisplayCube(P13)</f>
        <v>TradeId</v>
      </c>
      <c r="P16" t="str">
        <f ca="1"/>
        <v>Currency</v>
      </c>
      <c r="Q16" t="str">
        <f ca="1"/>
        <v>TradeType</v>
      </c>
      <c r="R16" t="str">
        <f ca="1"/>
        <v>Portfolio</v>
      </c>
      <c r="S16" t="str">
        <f ca="1"/>
        <v>Value</v>
      </c>
    </row>
    <row r="17" spans="1:23" x14ac:dyDescent="0.35">
      <c r="A17" s="4" t="s">
        <v>44</v>
      </c>
      <c r="B17" s="62">
        <f ca="1">_xll.QOpt_AbsoluteStrikeFromDelta($I7,-B$11,$E7,$H7,0)</f>
        <v>14020.393506666638</v>
      </c>
      <c r="C17" s="62">
        <f ca="1">_xll.QOpt_AbsoluteStrikeFromDelta($I7,-C$11,$E7,$H7,0)</f>
        <v>15191.180451911992</v>
      </c>
      <c r="D17" s="62">
        <f ca="1">_xll.QOpt_AbsoluteStrikeFromDelta($I7,-D$11,$E7,$H7,0)</f>
        <v>16035.852341700214</v>
      </c>
      <c r="E17" s="62">
        <f ca="1">_xll.QOpt_AbsoluteStrikeFromDelta($I7,-E$11,$E7,$H7,0)</f>
        <v>17369.732511011447</v>
      </c>
      <c r="F17" s="62">
        <f ca="1">_xll.QOpt_AbsoluteStrikeFromDelta($I7,-F$11,$E7,$H7,0)</f>
        <v>20158.552419118052</v>
      </c>
      <c r="G17" s="62">
        <f ca="1">_xll.QOpt_AbsoluteStrikeFromDelta($I7,-G$11,$E7,$H7,0)</f>
        <v>23395.134920858221</v>
      </c>
      <c r="H17" s="62">
        <f ca="1">_xll.QOpt_AbsoluteStrikeFromDelta($I7,-H$11,$E7,$H7,0)</f>
        <v>26750.207919700151</v>
      </c>
      <c r="I17" s="62">
        <f ca="1">_xll.QOpt_AbsoluteStrikeFromDelta($I7,-I$11,$E7,$H7,0)</f>
        <v>33689.630241304352</v>
      </c>
      <c r="J17" s="62">
        <f ca="1">_xll.QOpt_AbsoluteStrikeFromDelta($I7,-J$11,$E7,$H7,0)</f>
        <v>45816.016832885973</v>
      </c>
      <c r="O17" t="str">
        <f ca="1"/>
        <v>1m~ZSC</v>
      </c>
      <c r="P17" t="str">
        <f ca="1"/>
        <v>ZAR</v>
      </c>
      <c r="Q17" s="62" t="str">
        <f ca="1"/>
        <v>EuropeanOption</v>
      </c>
      <c r="R17" s="62" t="str">
        <f ca="1"/>
        <v/>
      </c>
      <c r="S17" s="62">
        <f ca="1"/>
        <v>18355.482944066724</v>
      </c>
      <c r="T17" t="str">
        <f ca="1">LEFT(O17,FIND("~",O17)-1)</f>
        <v>1m</v>
      </c>
      <c r="U17" t="str">
        <f ca="1">MID(O17,FIND("~",O17)+1,10)</f>
        <v>ZSC</v>
      </c>
      <c r="V17" t="str">
        <f ca="1">T17&amp;U17</f>
        <v>1mZSC</v>
      </c>
      <c r="W17" s="62">
        <f ca="1">S17</f>
        <v>18355.482944066724</v>
      </c>
    </row>
    <row r="18" spans="1:23" x14ac:dyDescent="0.35">
      <c r="A18" s="4" t="s">
        <v>18</v>
      </c>
      <c r="B18" s="62">
        <f ca="1">_xll.QOpt_AbsoluteStrikeFromDelta($I8,-B$11,$E8,$H8,0)</f>
        <v>13313.433420590816</v>
      </c>
      <c r="C18" s="62">
        <f ca="1">_xll.QOpt_AbsoluteStrikeFromDelta($I8,-C$11,$E8,$H8,0)</f>
        <v>14751.364872418719</v>
      </c>
      <c r="D18" s="62">
        <f ca="1">_xll.QOpt_AbsoluteStrikeFromDelta($I8,-D$11,$E8,$H8,0)</f>
        <v>15808.278269010563</v>
      </c>
      <c r="E18" s="62">
        <f ca="1">_xll.QOpt_AbsoluteStrikeFromDelta($I8,-E$11,$E8,$H8,0)</f>
        <v>17508.952287499866</v>
      </c>
      <c r="F18" s="62">
        <f ca="1">_xll.QOpt_AbsoluteStrikeFromDelta($I8,-F$11,$E8,$H8,0)</f>
        <v>21181.417454250131</v>
      </c>
      <c r="G18" s="62">
        <f ca="1">_xll.QOpt_AbsoluteStrikeFromDelta($I8,-G$11,$E8,$H8,0)</f>
        <v>25624.174308334699</v>
      </c>
      <c r="H18" s="62">
        <f ca="1">_xll.QOpt_AbsoluteStrikeFromDelta($I8,-H$11,$E8,$H8,0)</f>
        <v>30414.300591945728</v>
      </c>
      <c r="I18" s="62">
        <f ca="1">_xll.QOpt_AbsoluteStrikeFromDelta($I8,-I$11,$E8,$H8,0)</f>
        <v>40848.264087853</v>
      </c>
      <c r="J18" s="62">
        <f ca="1">_xll.QOpt_AbsoluteStrikeFromDelta($I8,-J$11,$E8,$H8,0)</f>
        <v>60522.905308767375</v>
      </c>
      <c r="O18" t="str">
        <f ca="1"/>
        <v>1m~0.05</v>
      </c>
      <c r="P18" t="str">
        <f ca="1"/>
        <v>ZAR</v>
      </c>
      <c r="Q18" s="62" t="str">
        <f ca="1"/>
        <v>EuropeanOption</v>
      </c>
      <c r="R18" s="62" t="str">
        <f ca="1"/>
        <v/>
      </c>
      <c r="S18" s="62">
        <f ca="1"/>
        <v>3.1328246741214278</v>
      </c>
      <c r="T18" t="str">
        <f t="shared" ref="T18:T81" ca="1" si="4">LEFT(O18,FIND("~",O18)-1)</f>
        <v>1m</v>
      </c>
      <c r="U18" t="str">
        <f t="shared" ref="U18:U81" ca="1" si="5">MID(O18,FIND("~",O18)+1,10)</f>
        <v>0.05</v>
      </c>
      <c r="V18" t="str">
        <f t="shared" ref="V18:V81" ca="1" si="6">T18&amp;U18</f>
        <v>1m0.05</v>
      </c>
      <c r="W18" s="62">
        <f t="shared" ref="W18:W81" ca="1" si="7">S18</f>
        <v>3.1328246741214278</v>
      </c>
    </row>
    <row r="19" spans="1:23" x14ac:dyDescent="0.35">
      <c r="A19" s="4" t="s">
        <v>82</v>
      </c>
      <c r="B19" t="s">
        <v>81</v>
      </c>
      <c r="C19" t="s">
        <v>81</v>
      </c>
      <c r="D19" t="s">
        <v>81</v>
      </c>
      <c r="E19" t="s">
        <v>81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O19" t="str">
        <f ca="1"/>
        <v>1m~0.1</v>
      </c>
      <c r="P19" t="str">
        <f ca="1"/>
        <v>ZAR</v>
      </c>
      <c r="Q19" s="62" t="str">
        <f ca="1"/>
        <v>EuropeanOption</v>
      </c>
      <c r="R19" s="62" t="str">
        <f ca="1"/>
        <v/>
      </c>
      <c r="S19" s="62">
        <f ca="1"/>
        <v>12.014654396459296</v>
      </c>
      <c r="T19" t="str">
        <f t="shared" ca="1" si="4"/>
        <v>1m</v>
      </c>
      <c r="U19" t="str">
        <f t="shared" ca="1" si="5"/>
        <v>0.1</v>
      </c>
      <c r="V19" t="str">
        <f t="shared" ca="1" si="6"/>
        <v>1m0.1</v>
      </c>
      <c r="W19" s="62">
        <f t="shared" ca="1" si="7"/>
        <v>12.014654396459296</v>
      </c>
    </row>
    <row r="20" spans="1:23" x14ac:dyDescent="0.35">
      <c r="A20" t="str">
        <f ca="1">_xll.QIns_CreateEuropeanOption($A12&amp;"~ZSC",$K2,"XAU",$P$7,0,"C",1,$P$7,"2b","2b",VLOOKUP($P$7,$Q$1:$S$2,3,FALSE))</f>
        <v>1m~ZSC¬1</v>
      </c>
      <c r="B20" t="str">
        <f ca="1">_xll.QIns_CreateEuropeanOption($A12&amp;"~"&amp;B$11,$K2,"XAU",$P$7,B12,B$19,1,$P$7,"2b","2b",VLOOKUP($P$7,$Q$1:$S$2,3,FALSE))</f>
        <v>1m~0.05¬1</v>
      </c>
      <c r="C20" t="str">
        <f ca="1">_xll.QIns_CreateEuropeanOption($A12&amp;"~"&amp;C$11,$K2,"XAU",$P$7,C12,C$19,1,$P$7,"2b","2b",VLOOKUP($P$7,$Q$1:$S$2,3,FALSE))</f>
        <v>1m~0.1¬1</v>
      </c>
      <c r="D20" t="str">
        <f ca="1">_xll.QIns_CreateEuropeanOption($A12&amp;"~"&amp;D$11,$K2,"XAU",$P$7,D12,D$19,1,$P$7,"2b","2b",VLOOKUP($P$7,$Q$1:$S$2,3,FALSE))</f>
        <v>1m~0.15¬1</v>
      </c>
      <c r="E20" t="str">
        <f ca="1">_xll.QIns_CreateEuropeanOption($A12&amp;"~"&amp;E$11,$K2,"XAU",$P$7,E12,E$19,1,$P$7,"2b","2b",VLOOKUP($P$7,$Q$1:$S$2,3,FALSE))</f>
        <v>1m~0.25¬1</v>
      </c>
      <c r="F20" t="str">
        <f ca="1">_xll.QIns_CreateEuropeanOption($A12&amp;"~"&amp;F$11,$K2,"XAU",$P$7,F12,F$19,1,$P$7,"2b","2b",VLOOKUP($P$7,$Q$1:$S$2,3,FALSE))</f>
        <v>1m~0.5¬1</v>
      </c>
      <c r="G20" t="str">
        <f ca="1">_xll.QIns_CreateEuropeanOption($A12&amp;"~"&amp;G$11,$K2,"XAU",$P$7,G12,G$19,1,$P$7,"2b","2b",VLOOKUP($P$7,$Q$1:$S$2,3,FALSE))</f>
        <v>1m~0.75¬1</v>
      </c>
      <c r="H20" t="str">
        <f ca="1">_xll.QIns_CreateEuropeanOption($A12&amp;"~"&amp;H$11,$K2,"XAU",$P$7,H12,H$19,1,$P$7,"2b","2b",VLOOKUP($P$7,$Q$1:$S$2,3,FALSE))</f>
        <v>1m~0.9¬1</v>
      </c>
      <c r="I20" t="str">
        <f ca="1">_xll.QIns_CreateEuropeanOption($A12&amp;"~"&amp;I$11,$K2,"XAU",$P$7,I12,I$19,1,$P$7,"2b","2b",VLOOKUP($P$7,$Q$1:$S$2,3,FALSE))</f>
        <v>1m~0.99¬1</v>
      </c>
      <c r="J20" t="str">
        <f ca="1">_xll.QIns_CreateEuropeanOption($A12&amp;"~"&amp;J$11,$K2,"XAU",$P$7,J12,J$19,1,$P$7,"2b","2b",VLOOKUP($P$7,$Q$1:$S$2,3,FALSE))</f>
        <v>1m~0.9999¬1</v>
      </c>
      <c r="O20" t="str">
        <f ca="1"/>
        <v>1m~0.15</v>
      </c>
      <c r="P20" t="str">
        <f ca="1"/>
        <v>ZAR</v>
      </c>
      <c r="Q20" s="62" t="str">
        <f ca="1"/>
        <v>EuropeanOption</v>
      </c>
      <c r="R20" s="62" t="str">
        <f ca="1"/>
        <v/>
      </c>
      <c r="S20" s="62">
        <f ca="1"/>
        <v>26.827339673450474</v>
      </c>
      <c r="T20" t="str">
        <f t="shared" ca="1" si="4"/>
        <v>1m</v>
      </c>
      <c r="U20" t="str">
        <f t="shared" ca="1" si="5"/>
        <v>0.15</v>
      </c>
      <c r="V20" t="str">
        <f t="shared" ca="1" si="6"/>
        <v>1m0.15</v>
      </c>
      <c r="W20" s="62">
        <f t="shared" ca="1" si="7"/>
        <v>26.827339673450474</v>
      </c>
    </row>
    <row r="21" spans="1:23" x14ac:dyDescent="0.35">
      <c r="A21" t="str">
        <f ca="1">_xll.QIns_CreateEuropeanOption($A13&amp;"~ZSC",$K3,"XAU",$P$7,0,"C",1,$P$7,"2b","2b",VLOOKUP($P$7,$Q$1:$S$2,3,FALSE))</f>
        <v>2m~ZSC¬1</v>
      </c>
      <c r="B21" t="str">
        <f ca="1">_xll.QIns_CreateEuropeanOption($A13&amp;"~"&amp;B$11,$K3,"XAU",$P$7,B13,B$19,1,$P$7,"2b","2b",VLOOKUP($P$7,$Q$1:$S$2,3,FALSE))</f>
        <v>2m~0.05¬1</v>
      </c>
      <c r="C21" t="str">
        <f ca="1">_xll.QIns_CreateEuropeanOption($A13&amp;"~"&amp;C$11,$K3,"XAU",$P$7,C13,C$19,1,$P$7,"2b","2b",VLOOKUP($P$7,$Q$1:$S$2,3,FALSE))</f>
        <v>2m~0.1¬1</v>
      </c>
      <c r="D21" t="str">
        <f ca="1">_xll.QIns_CreateEuropeanOption($A13&amp;"~"&amp;D$11,$K3,"XAU",$P$7,D13,D$19,1,$P$7,"2b","2b",VLOOKUP($P$7,$Q$1:$S$2,3,FALSE))</f>
        <v>2m~0.15¬1</v>
      </c>
      <c r="E21" t="str">
        <f ca="1">_xll.QIns_CreateEuropeanOption($A13&amp;"~"&amp;E$11,$K3,"XAU",$P$7,E13,E$19,1,$P$7,"2b","2b",VLOOKUP($P$7,$Q$1:$S$2,3,FALSE))</f>
        <v>2m~0.25¬1</v>
      </c>
      <c r="F21" t="str">
        <f ca="1">_xll.QIns_CreateEuropeanOption($A13&amp;"~"&amp;F$11,$K3,"XAU",$P$7,F13,F$19,1,$P$7,"2b","2b",VLOOKUP($P$7,$Q$1:$S$2,3,FALSE))</f>
        <v>2m~0.5¬1</v>
      </c>
      <c r="G21" t="str">
        <f ca="1">_xll.QIns_CreateEuropeanOption($A13&amp;"~"&amp;G$11,$K3,"XAU",$P$7,G13,G$19,1,$P$7,"2b","2b",VLOOKUP($P$7,$Q$1:$S$2,3,FALSE))</f>
        <v>2m~0.75¬1</v>
      </c>
      <c r="H21" t="str">
        <f ca="1">_xll.QIns_CreateEuropeanOption($A13&amp;"~"&amp;H$11,$K3,"XAU",$P$7,H13,H$19,1,$P$7,"2b","2b",VLOOKUP($P$7,$Q$1:$S$2,3,FALSE))</f>
        <v>2m~0.9¬1</v>
      </c>
      <c r="I21" t="str">
        <f ca="1">_xll.QIns_CreateEuropeanOption($A13&amp;"~"&amp;I$11,$K3,"XAU",$P$7,I13,I$19,1,$P$7,"2b","2b",VLOOKUP($P$7,$Q$1:$S$2,3,FALSE))</f>
        <v>2m~0.99¬1</v>
      </c>
      <c r="J21" t="str">
        <f ca="1">_xll.QIns_CreateEuropeanOption($A13&amp;"~"&amp;J$11,$K3,"XAU",$P$7,J13,J$19,1,$P$7,"2b","2b",VLOOKUP($P$7,$Q$1:$S$2,3,FALSE))</f>
        <v>2m~0.9999¬1</v>
      </c>
      <c r="O21" t="str">
        <f ca="1"/>
        <v>1m~0.25</v>
      </c>
      <c r="P21" t="str">
        <f ca="1"/>
        <v>ZAR</v>
      </c>
      <c r="Q21" s="62" t="str">
        <f ca="1"/>
        <v>EuropeanOption</v>
      </c>
      <c r="R21" s="62" t="str">
        <f ca="1"/>
        <v/>
      </c>
      <c r="S21" s="62">
        <f ca="1"/>
        <v>75.429248452825689</v>
      </c>
      <c r="T21" t="str">
        <f t="shared" ca="1" si="4"/>
        <v>1m</v>
      </c>
      <c r="U21" t="str">
        <f t="shared" ca="1" si="5"/>
        <v>0.25</v>
      </c>
      <c r="V21" t="str">
        <f t="shared" ca="1" si="6"/>
        <v>1m0.25</v>
      </c>
      <c r="W21" s="62">
        <f t="shared" ca="1" si="7"/>
        <v>75.429248452825689</v>
      </c>
    </row>
    <row r="22" spans="1:23" x14ac:dyDescent="0.35">
      <c r="A22" t="str">
        <f ca="1">_xll.QIns_CreateEuropeanOption($A14&amp;"~ZSC",$K4,"XAU",$P$7,0,"C",1,$P$7,"2b","2b",VLOOKUP($P$7,$Q$1:$S$2,3,FALSE))</f>
        <v>3m~ZSC¬1</v>
      </c>
      <c r="B22" t="str">
        <f ca="1">_xll.QIns_CreateEuropeanOption($A14&amp;"~"&amp;B$11,$K4,"XAU",$P$7,B14,B$19,1,$P$7,"2b","2b",VLOOKUP($P$7,$Q$1:$S$2,3,FALSE))</f>
        <v>3m~0.05¬1</v>
      </c>
      <c r="C22" t="str">
        <f ca="1">_xll.QIns_CreateEuropeanOption($A14&amp;"~"&amp;C$11,$K4,"XAU",$P$7,C14,C$19,1,$P$7,"2b","2b",VLOOKUP($P$7,$Q$1:$S$2,3,FALSE))</f>
        <v>3m~0.1¬1</v>
      </c>
      <c r="D22" t="str">
        <f ca="1">_xll.QIns_CreateEuropeanOption($A14&amp;"~"&amp;D$11,$K4,"XAU",$P$7,D14,D$19,1,$P$7,"2b","2b",VLOOKUP($P$7,$Q$1:$S$2,3,FALSE))</f>
        <v>3m~0.15¬1</v>
      </c>
      <c r="E22" t="str">
        <f ca="1">_xll.QIns_CreateEuropeanOption($A14&amp;"~"&amp;E$11,$K4,"XAU",$P$7,E14,E$19,1,$P$7,"2b","2b",VLOOKUP($P$7,$Q$1:$S$2,3,FALSE))</f>
        <v>3m~0.25¬1</v>
      </c>
      <c r="F22" t="str">
        <f ca="1">_xll.QIns_CreateEuropeanOption($A14&amp;"~"&amp;F$11,$K4,"XAU",$P$7,F14,F$19,1,$P$7,"2b","2b",VLOOKUP($P$7,$Q$1:$S$2,3,FALSE))</f>
        <v>3m~0.5¬1</v>
      </c>
      <c r="G22" t="str">
        <f ca="1">_xll.QIns_CreateEuropeanOption($A14&amp;"~"&amp;G$11,$K4,"XAU",$P$7,G14,G$19,1,$P$7,"2b","2b",VLOOKUP($P$7,$Q$1:$S$2,3,FALSE))</f>
        <v>3m~0.75¬1</v>
      </c>
      <c r="H22" t="str">
        <f ca="1">_xll.QIns_CreateEuropeanOption($A14&amp;"~"&amp;H$11,$K4,"XAU",$P$7,H14,H$19,1,$P$7,"2b","2b",VLOOKUP($P$7,$Q$1:$S$2,3,FALSE))</f>
        <v>3m~0.9¬1</v>
      </c>
      <c r="I22" t="str">
        <f ca="1">_xll.QIns_CreateEuropeanOption($A14&amp;"~"&amp;I$11,$K4,"XAU",$P$7,I14,I$19,1,$P$7,"2b","2b",VLOOKUP($P$7,$Q$1:$S$2,3,FALSE))</f>
        <v>3m~0.99¬1</v>
      </c>
      <c r="J22" t="str">
        <f ca="1">_xll.QIns_CreateEuropeanOption($A14&amp;"~"&amp;J$11,$K4,"XAU",$P$7,J14,J$19,1,$P$7,"2b","2b",VLOOKUP($P$7,$Q$1:$S$2,3,FALSE))</f>
        <v>3m~0.9999¬1</v>
      </c>
      <c r="O22" t="str">
        <f ca="1"/>
        <v>1m~0.5</v>
      </c>
      <c r="P22" t="str">
        <f ca="1"/>
        <v>ZAR</v>
      </c>
      <c r="Q22" s="62" t="str">
        <f ca="1"/>
        <v>EuropeanOption</v>
      </c>
      <c r="R22" s="62" t="str">
        <f ca="1"/>
        <v/>
      </c>
      <c r="S22" s="62">
        <f ca="1"/>
        <v>300.13600115225768</v>
      </c>
      <c r="T22" t="str">
        <f t="shared" ca="1" si="4"/>
        <v>1m</v>
      </c>
      <c r="U22" t="str">
        <f t="shared" ca="1" si="5"/>
        <v>0.5</v>
      </c>
      <c r="V22" t="str">
        <f t="shared" ca="1" si="6"/>
        <v>1m0.5</v>
      </c>
      <c r="W22" s="62">
        <f t="shared" ca="1" si="7"/>
        <v>300.13600115225768</v>
      </c>
    </row>
    <row r="23" spans="1:23" x14ac:dyDescent="0.35">
      <c r="A23" t="str">
        <f ca="1">_xll.QIns_CreateEuropeanOption($A15&amp;"~ZSC",$K5,"XAU",$P$7,0,"C",1,$P$7,"2b","2b",VLOOKUP($P$7,$Q$1:$S$2,3,FALSE))</f>
        <v>6m~ZSC¬1</v>
      </c>
      <c r="B23" t="str">
        <f ca="1">_xll.QIns_CreateEuropeanOption($A15&amp;"~"&amp;B$11,$K5,"XAU",$P$7,B15,B$19,1,$P$7,"2b","2b",VLOOKUP($P$7,$Q$1:$S$2,3,FALSE))</f>
        <v>6m~0.05¬1</v>
      </c>
      <c r="C23" t="str">
        <f ca="1">_xll.QIns_CreateEuropeanOption($A15&amp;"~"&amp;C$11,$K5,"XAU",$P$7,C15,C$19,1,$P$7,"2b","2b",VLOOKUP($P$7,$Q$1:$S$2,3,FALSE))</f>
        <v>6m~0.1¬1</v>
      </c>
      <c r="D23" t="str">
        <f ca="1">_xll.QIns_CreateEuropeanOption($A15&amp;"~"&amp;D$11,$K5,"XAU",$P$7,D15,D$19,1,$P$7,"2b","2b",VLOOKUP($P$7,$Q$1:$S$2,3,FALSE))</f>
        <v>6m~0.15¬1</v>
      </c>
      <c r="E23" t="str">
        <f ca="1">_xll.QIns_CreateEuropeanOption($A15&amp;"~"&amp;E$11,$K5,"XAU",$P$7,E15,E$19,1,$P$7,"2b","2b",VLOOKUP($P$7,$Q$1:$S$2,3,FALSE))</f>
        <v>6m~0.25¬1</v>
      </c>
      <c r="F23" t="str">
        <f ca="1">_xll.QIns_CreateEuropeanOption($A15&amp;"~"&amp;F$11,$K5,"XAU",$P$7,F15,F$19,1,$P$7,"2b","2b",VLOOKUP($P$7,$Q$1:$S$2,3,FALSE))</f>
        <v>6m~0.5¬1</v>
      </c>
      <c r="G23" t="str">
        <f ca="1">_xll.QIns_CreateEuropeanOption($A15&amp;"~"&amp;G$11,$K5,"XAU",$P$7,G15,G$19,1,$P$7,"2b","2b",VLOOKUP($P$7,$Q$1:$S$2,3,FALSE))</f>
        <v>6m~0.75¬1</v>
      </c>
      <c r="H23" t="str">
        <f ca="1">_xll.QIns_CreateEuropeanOption($A15&amp;"~"&amp;H$11,$K5,"XAU",$P$7,H15,H$19,1,$P$7,"2b","2b",VLOOKUP($P$7,$Q$1:$S$2,3,FALSE))</f>
        <v>6m~0.9¬1</v>
      </c>
      <c r="I23" t="str">
        <f ca="1">_xll.QIns_CreateEuropeanOption($A15&amp;"~"&amp;I$11,$K5,"XAU",$P$7,I15,I$19,1,$P$7,"2b","2b",VLOOKUP($P$7,$Q$1:$S$2,3,FALSE))</f>
        <v>6m~0.99¬1</v>
      </c>
      <c r="J23" t="str">
        <f ca="1">_xll.QIns_CreateEuropeanOption($A15&amp;"~"&amp;J$11,$K5,"XAU",$P$7,J15,J$19,1,$P$7,"2b","2b",VLOOKUP($P$7,$Q$1:$S$2,3,FALSE))</f>
        <v>6m~0.9999¬1</v>
      </c>
      <c r="O23" t="str">
        <f ca="1"/>
        <v>1m~0.75</v>
      </c>
      <c r="P23" t="str">
        <f ca="1"/>
        <v>ZAR</v>
      </c>
      <c r="Q23" s="62" t="str">
        <f ca="1"/>
        <v>EuropeanOption</v>
      </c>
      <c r="R23" s="62" t="str">
        <f ca="1"/>
        <v/>
      </c>
      <c r="S23" s="62">
        <f ca="1"/>
        <v>100.35620930882403</v>
      </c>
      <c r="T23" t="str">
        <f t="shared" ca="1" si="4"/>
        <v>1m</v>
      </c>
      <c r="U23" t="str">
        <f t="shared" ca="1" si="5"/>
        <v>0.75</v>
      </c>
      <c r="V23" t="str">
        <f t="shared" ca="1" si="6"/>
        <v>1m0.75</v>
      </c>
      <c r="W23" s="62">
        <f t="shared" ca="1" si="7"/>
        <v>100.35620930882403</v>
      </c>
    </row>
    <row r="24" spans="1:23" x14ac:dyDescent="0.35">
      <c r="A24" t="str">
        <f ca="1">_xll.QIns_CreateEuropeanOption($A16&amp;"~ZSC",$K6,"XAU",$P$7,0,"C",1,$P$7,"2b","2b",VLOOKUP($P$7,$Q$1:$S$2,3,FALSE))</f>
        <v>9m~ZSC¬1</v>
      </c>
      <c r="B24" t="str">
        <f ca="1">_xll.QIns_CreateEuropeanOption($A16&amp;"~"&amp;B$11,$K6,"XAU",$P$7,B16,B$19,1,$P$7,"2b","2b",VLOOKUP($P$7,$Q$1:$S$2,3,FALSE))</f>
        <v>9m~0.05¬1</v>
      </c>
      <c r="C24" t="str">
        <f ca="1">_xll.QIns_CreateEuropeanOption($A16&amp;"~"&amp;C$11,$K6,"XAU",$P$7,C16,C$19,1,$P$7,"2b","2b",VLOOKUP($P$7,$Q$1:$S$2,3,FALSE))</f>
        <v>9m~0.1¬1</v>
      </c>
      <c r="D24" t="str">
        <f ca="1">_xll.QIns_CreateEuropeanOption($A16&amp;"~"&amp;D$11,$K6,"XAU",$P$7,D16,D$19,1,$P$7,"2b","2b",VLOOKUP($P$7,$Q$1:$S$2,3,FALSE))</f>
        <v>9m~0.15¬1</v>
      </c>
      <c r="E24" t="str">
        <f ca="1">_xll.QIns_CreateEuropeanOption($A16&amp;"~"&amp;E$11,$K6,"XAU",$P$7,E16,E$19,1,$P$7,"2b","2b",VLOOKUP($P$7,$Q$1:$S$2,3,FALSE))</f>
        <v>9m~0.25¬1</v>
      </c>
      <c r="F24" t="str">
        <f ca="1">_xll.QIns_CreateEuropeanOption($A16&amp;"~"&amp;F$11,$K6,"XAU",$P$7,F16,F$19,1,$P$7,"2b","2b",VLOOKUP($P$7,$Q$1:$S$2,3,FALSE))</f>
        <v>9m~0.5¬1</v>
      </c>
      <c r="G24" t="str">
        <f ca="1">_xll.QIns_CreateEuropeanOption($A16&amp;"~"&amp;G$11,$K6,"XAU",$P$7,G16,G$19,1,$P$7,"2b","2b",VLOOKUP($P$7,$Q$1:$S$2,3,FALSE))</f>
        <v>9m~0.75¬1</v>
      </c>
      <c r="H24" t="str">
        <f ca="1">_xll.QIns_CreateEuropeanOption($A16&amp;"~"&amp;H$11,$K6,"XAU",$P$7,H16,H$19,1,$P$7,"2b","2b",VLOOKUP($P$7,$Q$1:$S$2,3,FALSE))</f>
        <v>9m~0.9¬1</v>
      </c>
      <c r="I24" t="str">
        <f ca="1">_xll.QIns_CreateEuropeanOption($A16&amp;"~"&amp;I$11,$K6,"XAU",$P$7,I16,I$19,1,$P$7,"2b","2b",VLOOKUP($P$7,$Q$1:$S$2,3,FALSE))</f>
        <v>9m~0.99¬1</v>
      </c>
      <c r="J24" t="str">
        <f ca="1">_xll.QIns_CreateEuropeanOption($A16&amp;"~"&amp;J$11,$K6,"XAU",$P$7,J16,J$19,1,$P$7,"2b","2b",VLOOKUP($P$7,$Q$1:$S$2,3,FALSE))</f>
        <v>9m~0.9999¬1</v>
      </c>
      <c r="O24" t="str">
        <f ca="1"/>
        <v>1m~0.9</v>
      </c>
      <c r="P24" t="str">
        <f ca="1"/>
        <v>ZAR</v>
      </c>
      <c r="Q24" s="82" t="str">
        <f ca="1"/>
        <v>EuropeanOption</v>
      </c>
      <c r="R24" s="82" t="str">
        <f ca="1"/>
        <v/>
      </c>
      <c r="S24" s="82">
        <f ca="1"/>
        <v>31.349511292948016</v>
      </c>
      <c r="T24" t="str">
        <f t="shared" ca="1" si="4"/>
        <v>1m</v>
      </c>
      <c r="U24" t="str">
        <f t="shared" ca="1" si="5"/>
        <v>0.9</v>
      </c>
      <c r="V24" t="str">
        <f t="shared" ca="1" si="6"/>
        <v>1m0.9</v>
      </c>
      <c r="W24" s="62">
        <f t="shared" ca="1" si="7"/>
        <v>31.349511292948016</v>
      </c>
    </row>
    <row r="25" spans="1:23" x14ac:dyDescent="0.35">
      <c r="A25" t="str">
        <f ca="1">_xll.QIns_CreateEuropeanOption($A17&amp;"~ZSC",$K7,"XAU",$P$7,0,"C",1,$P$7,"2b","2b",VLOOKUP($P$7,$Q$1:$S$2,3,FALSE))</f>
        <v>1y~ZSC¬1</v>
      </c>
      <c r="B25" t="str">
        <f ca="1">_xll.QIns_CreateEuropeanOption($A17&amp;"~"&amp;B$11,$K7,"XAU",$P$7,B17,B$19,1,$P$7,"2b","2b",VLOOKUP($P$7,$Q$1:$S$2,3,FALSE))</f>
        <v>1y~0.05¬1</v>
      </c>
      <c r="C25" t="str">
        <f ca="1">_xll.QIns_CreateEuropeanOption($A17&amp;"~"&amp;C$11,$K7,"XAU",$P$7,C17,C$19,1,$P$7,"2b","2b",VLOOKUP($P$7,$Q$1:$S$2,3,FALSE))</f>
        <v>1y~0.1¬1</v>
      </c>
      <c r="D25" t="str">
        <f ca="1">_xll.QIns_CreateEuropeanOption($A17&amp;"~"&amp;D$11,$K7,"XAU",$P$7,D17,D$19,1,$P$7,"2b","2b",VLOOKUP($P$7,$Q$1:$S$2,3,FALSE))</f>
        <v>1y~0.15¬1</v>
      </c>
      <c r="E25" t="str">
        <f ca="1">_xll.QIns_CreateEuropeanOption($A17&amp;"~"&amp;E$11,$K7,"XAU",$P$7,E17,E$19,1,$P$7,"2b","2b",VLOOKUP($P$7,$Q$1:$S$2,3,FALSE))</f>
        <v>1y~0.25¬1</v>
      </c>
      <c r="F25" t="str">
        <f ca="1">_xll.QIns_CreateEuropeanOption($A17&amp;"~"&amp;F$11,$K7,"XAU",$P$7,F17,F$19,1,$P$7,"2b","2b",VLOOKUP($P$7,$Q$1:$S$2,3,FALSE))</f>
        <v>1y~0.5¬1</v>
      </c>
      <c r="G25" t="str">
        <f ca="1">_xll.QIns_CreateEuropeanOption($A17&amp;"~"&amp;G$11,$K7,"XAU",$P$7,G17,G$19,1,$P$7,"2b","2b",VLOOKUP($P$7,$Q$1:$S$2,3,FALSE))</f>
        <v>1y~0.75¬1</v>
      </c>
      <c r="H25" t="str">
        <f ca="1">_xll.QIns_CreateEuropeanOption($A17&amp;"~"&amp;H$11,$K7,"XAU",$P$7,H17,H$19,1,$P$7,"2b","2b",VLOOKUP($P$7,$Q$1:$S$2,3,FALSE))</f>
        <v>1y~0.9¬1</v>
      </c>
      <c r="I25" t="str">
        <f ca="1">_xll.QIns_CreateEuropeanOption($A17&amp;"~"&amp;I$11,$K7,"XAU",$P$7,I17,I$19,1,$P$7,"2b","2b",VLOOKUP($P$7,$Q$1:$S$2,3,FALSE))</f>
        <v>1y~0.99¬1</v>
      </c>
      <c r="J25" t="str">
        <f ca="1">_xll.QIns_CreateEuropeanOption($A17&amp;"~"&amp;J$11,$K7,"XAU",$P$7,J17,J$19,1,$P$7,"2b","2b",VLOOKUP($P$7,$Q$1:$S$2,3,FALSE))</f>
        <v>1y~0.9999¬1</v>
      </c>
      <c r="O25" t="str">
        <f ca="1"/>
        <v>1m~0.99</v>
      </c>
      <c r="P25" t="str">
        <f ca="1"/>
        <v>ZAR</v>
      </c>
      <c r="Q25" s="62" t="str">
        <f ca="1"/>
        <v>EuropeanOption</v>
      </c>
      <c r="R25" s="62" t="str">
        <f ca="1"/>
        <v/>
      </c>
      <c r="S25" s="62">
        <f ca="1"/>
        <v>2.4628800543578349</v>
      </c>
      <c r="T25" t="str">
        <f t="shared" ca="1" si="4"/>
        <v>1m</v>
      </c>
      <c r="U25" t="str">
        <f t="shared" ca="1" si="5"/>
        <v>0.99</v>
      </c>
      <c r="V25" t="str">
        <f t="shared" ca="1" si="6"/>
        <v>1m0.99</v>
      </c>
      <c r="W25" s="62">
        <f t="shared" ca="1" si="7"/>
        <v>2.4628800543578349</v>
      </c>
    </row>
    <row r="26" spans="1:23" x14ac:dyDescent="0.35">
      <c r="A26" t="str">
        <f ca="1">_xll.QIns_CreateEuropeanOption($A18&amp;"~ZSC",$K8,"XAU",$P$7,0,"C",1,$P$7,"2b","2b",VLOOKUP($P$7,$Q$1:$S$2,3,FALSE))</f>
        <v>18m~ZSC¬1</v>
      </c>
      <c r="B26" t="str">
        <f ca="1">_xll.QIns_CreateEuropeanOption($A18&amp;"~"&amp;B$11,$K8,"XAU",$P$7,B18,B$19,1,$P$7,"2b","2b",VLOOKUP($P$7,$Q$1:$S$2,3,FALSE))</f>
        <v>18m~0.05¬1</v>
      </c>
      <c r="C26" t="str">
        <f ca="1">_xll.QIns_CreateEuropeanOption($A18&amp;"~"&amp;C$11,$K8,"XAU",$P$7,C18,C$19,1,$P$7,"2b","2b",VLOOKUP($P$7,$Q$1:$S$2,3,FALSE))</f>
        <v>18m~0.1¬1</v>
      </c>
      <c r="D26" t="str">
        <f ca="1">_xll.QIns_CreateEuropeanOption($A18&amp;"~"&amp;D$11,$K8,"XAU",$P$7,D18,D$19,1,$P$7,"2b","2b",VLOOKUP($P$7,$Q$1:$S$2,3,FALSE))</f>
        <v>18m~0.15¬1</v>
      </c>
      <c r="E26" t="str">
        <f ca="1">_xll.QIns_CreateEuropeanOption($A18&amp;"~"&amp;E$11,$K8,"XAU",$P$7,E18,E$19,1,$P$7,"2b","2b",VLOOKUP($P$7,$Q$1:$S$2,3,FALSE))</f>
        <v>18m~0.25¬1</v>
      </c>
      <c r="F26" t="str">
        <f ca="1">_xll.QIns_CreateEuropeanOption($A18&amp;"~"&amp;F$11,$K8,"XAU",$P$7,F18,F$19,1,$P$7,"2b","2b",VLOOKUP($P$7,$Q$1:$S$2,3,FALSE))</f>
        <v>18m~0.5¬1</v>
      </c>
      <c r="G26" t="str">
        <f ca="1">_xll.QIns_CreateEuropeanOption($A18&amp;"~"&amp;G$11,$K8,"XAU",$P$7,G18,G$19,1,$P$7,"2b","2b",VLOOKUP($P$7,$Q$1:$S$2,3,FALSE))</f>
        <v>18m~0.75¬1</v>
      </c>
      <c r="H26" t="str">
        <f ca="1">_xll.QIns_CreateEuropeanOption($A18&amp;"~"&amp;H$11,$K8,"XAU",$P$7,H18,H$19,1,$P$7,"2b","2b",VLOOKUP($P$7,$Q$1:$S$2,3,FALSE))</f>
        <v>18m~0.9¬1</v>
      </c>
      <c r="I26" t="str">
        <f ca="1">_xll.QIns_CreateEuropeanOption($A18&amp;"~"&amp;I$11,$K8,"XAU",$P$7,I18,I$19,1,$P$7,"2b","2b",VLOOKUP($P$7,$Q$1:$S$2,3,FALSE))</f>
        <v>18m~0.99¬1</v>
      </c>
      <c r="J26" t="str">
        <f ca="1">_xll.QIns_CreateEuropeanOption($A18&amp;"~"&amp;J$11,$K8,"XAU",$P$7,J18,J$19,1,$P$7,"2b","2b",VLOOKUP($P$7,$Q$1:$S$2,3,FALSE))</f>
        <v>18m~0.9999¬1</v>
      </c>
      <c r="O26" t="str">
        <f ca="1"/>
        <v>1m~0.9999</v>
      </c>
      <c r="P26" t="str">
        <f ca="1"/>
        <v>ZAR</v>
      </c>
      <c r="Q26" s="62" t="str">
        <f ca="1"/>
        <v>EuropeanOption</v>
      </c>
      <c r="R26" s="62" t="str">
        <f ca="1"/>
        <v/>
      </c>
      <c r="S26" s="62">
        <f ca="1"/>
        <v>1.201967746216074E-2</v>
      </c>
      <c r="T26" t="str">
        <f t="shared" ca="1" si="4"/>
        <v>1m</v>
      </c>
      <c r="U26" t="str">
        <f t="shared" ca="1" si="5"/>
        <v>0.9999</v>
      </c>
      <c r="V26" t="str">
        <f t="shared" ca="1" si="6"/>
        <v>1m0.9999</v>
      </c>
      <c r="W26" s="62">
        <f t="shared" ca="1" si="7"/>
        <v>1.201967746216074E-2</v>
      </c>
    </row>
    <row r="27" spans="1:23" x14ac:dyDescent="0.35">
      <c r="A27" t="str">
        <f ca="1">_xll.QIns_CreateEuropeanFxOption("fx1yZSC",$K7,"USD/ZAR",0,"C",1,"ZAR","2b","2b",FundingFx!$E$18)</f>
        <v>fx1yZSC¬1</v>
      </c>
      <c r="O27" t="str">
        <f ca="1"/>
        <v>2m~ZSC</v>
      </c>
      <c r="P27" t="str">
        <f ca="1"/>
        <v>ZAR</v>
      </c>
      <c r="Q27" s="62" t="str">
        <f ca="1"/>
        <v>EuropeanOption</v>
      </c>
      <c r="R27" s="62" t="str">
        <f ca="1"/>
        <v/>
      </c>
      <c r="S27" s="62">
        <f ca="1"/>
        <v>18361.963486363675</v>
      </c>
      <c r="T27" t="str">
        <f t="shared" ca="1" si="4"/>
        <v>2m</v>
      </c>
      <c r="U27" t="str">
        <f t="shared" ca="1" si="5"/>
        <v>ZSC</v>
      </c>
      <c r="V27" t="str">
        <f t="shared" ca="1" si="6"/>
        <v>2mZSC</v>
      </c>
      <c r="W27" s="62">
        <f t="shared" ca="1" si="7"/>
        <v>18361.963486363675</v>
      </c>
    </row>
    <row r="28" spans="1:23" x14ac:dyDescent="0.35">
      <c r="A28" t="s">
        <v>86</v>
      </c>
      <c r="B28" s="80">
        <f t="shared" ref="B28:J28" ca="1" si="8">VLOOKUP($A12&amp;B$11,$V$17:$W$193,2,FALSE)</f>
        <v>3.1328246741214278</v>
      </c>
      <c r="C28" s="80">
        <f t="shared" ca="1" si="8"/>
        <v>12.014654396459296</v>
      </c>
      <c r="D28" s="80">
        <f t="shared" ca="1" si="8"/>
        <v>26.827339673450474</v>
      </c>
      <c r="E28" s="80">
        <f t="shared" ca="1" si="8"/>
        <v>75.429248452825689</v>
      </c>
      <c r="F28" s="80">
        <f t="shared" ca="1" si="8"/>
        <v>300.13600115225768</v>
      </c>
      <c r="G28" s="80">
        <f t="shared" ca="1" si="8"/>
        <v>100.35620930882403</v>
      </c>
      <c r="H28" s="80">
        <f t="shared" ca="1" si="8"/>
        <v>31.349511292948016</v>
      </c>
      <c r="I28" s="80">
        <f t="shared" ca="1" si="8"/>
        <v>2.4628800543578349</v>
      </c>
      <c r="J28" s="80">
        <f t="shared" ca="1" si="8"/>
        <v>1.201967746216074E-2</v>
      </c>
      <c r="O28" t="str">
        <f ca="1"/>
        <v>2m~0.05</v>
      </c>
      <c r="P28" t="str">
        <f ca="1"/>
        <v>ZAR</v>
      </c>
      <c r="Q28" s="62" t="str">
        <f ca="1"/>
        <v>EuropeanOption</v>
      </c>
      <c r="R28" s="62" t="str">
        <f ca="1"/>
        <v/>
      </c>
      <c r="S28" s="62">
        <f ca="1"/>
        <v>4.6043736032965707</v>
      </c>
      <c r="T28" t="str">
        <f t="shared" ca="1" si="4"/>
        <v>2m</v>
      </c>
      <c r="U28" t="str">
        <f t="shared" ca="1" si="5"/>
        <v>0.05</v>
      </c>
      <c r="V28" t="str">
        <f t="shared" ca="1" si="6"/>
        <v>2m0.05</v>
      </c>
      <c r="W28" s="62">
        <f t="shared" ca="1" si="7"/>
        <v>4.6043736032965707</v>
      </c>
    </row>
    <row r="29" spans="1:23" x14ac:dyDescent="0.35">
      <c r="B29" s="80">
        <f t="shared" ref="B29:J29" ca="1" si="9">VLOOKUP($A13&amp;B$11,$V$17:$W$193,2,FALSE)</f>
        <v>4.6043736032965707</v>
      </c>
      <c r="C29" s="80">
        <f t="shared" ca="1" si="9"/>
        <v>18.339985071841909</v>
      </c>
      <c r="D29" s="80">
        <f t="shared" ca="1" si="9"/>
        <v>41.872397110491612</v>
      </c>
      <c r="E29" s="80">
        <f t="shared" ca="1" si="9"/>
        <v>119.40107311299722</v>
      </c>
      <c r="F29" s="80">
        <f t="shared" ca="1" si="9"/>
        <v>459.03374853703042</v>
      </c>
      <c r="G29" s="80">
        <f t="shared" ca="1" si="9"/>
        <v>162.94051707472454</v>
      </c>
      <c r="H29" s="80">
        <f t="shared" ca="1" si="9"/>
        <v>55.632078332940836</v>
      </c>
      <c r="I29" s="80">
        <f t="shared" ca="1" si="9"/>
        <v>5.0536277208495513</v>
      </c>
      <c r="J29" s="80">
        <f t="shared" ca="1" si="9"/>
        <v>5.4282127547326586E-2</v>
      </c>
      <c r="O29" t="str">
        <f ca="1"/>
        <v>2m~0.1</v>
      </c>
      <c r="P29" t="str">
        <f ca="1"/>
        <v>ZAR</v>
      </c>
      <c r="Q29" s="62" t="str">
        <f ca="1"/>
        <v>EuropeanOption</v>
      </c>
      <c r="R29" s="62" t="str">
        <f ca="1"/>
        <v/>
      </c>
      <c r="S29" s="62">
        <f ca="1"/>
        <v>18.339985071841909</v>
      </c>
      <c r="T29" t="str">
        <f t="shared" ca="1" si="4"/>
        <v>2m</v>
      </c>
      <c r="U29" t="str">
        <f t="shared" ca="1" si="5"/>
        <v>0.1</v>
      </c>
      <c r="V29" t="str">
        <f t="shared" ca="1" si="6"/>
        <v>2m0.1</v>
      </c>
      <c r="W29" s="62">
        <f t="shared" ca="1" si="7"/>
        <v>18.339985071841909</v>
      </c>
    </row>
    <row r="30" spans="1:23" x14ac:dyDescent="0.35">
      <c r="B30" s="80">
        <f t="shared" ref="B30:J30" ca="1" si="10">VLOOKUP($A14&amp;B$11,$V$17:$W$193,2,FALSE)</f>
        <v>5.5751862355518043</v>
      </c>
      <c r="C30" s="80">
        <f t="shared" ca="1" si="10"/>
        <v>22.388373777692291</v>
      </c>
      <c r="D30" s="80">
        <f t="shared" ca="1" si="10"/>
        <v>51.624664496614898</v>
      </c>
      <c r="E30" s="80">
        <f t="shared" ca="1" si="10"/>
        <v>148.20530364642602</v>
      </c>
      <c r="F30" s="80">
        <f t="shared" ca="1" si="10"/>
        <v>557.56576008003105</v>
      </c>
      <c r="G30" s="80">
        <f t="shared" ca="1" si="10"/>
        <v>199.12053042293596</v>
      </c>
      <c r="H30" s="80">
        <f t="shared" ca="1" si="10"/>
        <v>67.446393094099918</v>
      </c>
      <c r="I30" s="80">
        <f t="shared" ca="1" si="10"/>
        <v>6.2037124648363937</v>
      </c>
      <c r="J30" s="80">
        <f t="shared" ca="1" si="10"/>
        <v>2.511221268511352E-2</v>
      </c>
      <c r="O30" t="str">
        <f ca="1"/>
        <v>2m~0.15</v>
      </c>
      <c r="P30" t="str">
        <f ca="1"/>
        <v>ZAR</v>
      </c>
      <c r="Q30" s="62" t="str">
        <f ca="1"/>
        <v>EuropeanOption</v>
      </c>
      <c r="R30" s="62" t="str">
        <f ca="1"/>
        <v/>
      </c>
      <c r="S30" s="62">
        <f ca="1"/>
        <v>41.872397110491612</v>
      </c>
      <c r="T30" t="str">
        <f t="shared" ca="1" si="4"/>
        <v>2m</v>
      </c>
      <c r="U30" t="str">
        <f t="shared" ca="1" si="5"/>
        <v>0.15</v>
      </c>
      <c r="V30" t="str">
        <f t="shared" ca="1" si="6"/>
        <v>2m0.15</v>
      </c>
      <c r="W30" s="62">
        <f t="shared" ca="1" si="7"/>
        <v>41.872397110491612</v>
      </c>
    </row>
    <row r="31" spans="1:23" x14ac:dyDescent="0.35">
      <c r="B31" s="80">
        <f t="shared" ref="B31:J31" ca="1" si="11">VLOOKUP($A15&amp;B$11,$V$17:$W$193,2,FALSE)</f>
        <v>7.8562015832200203</v>
      </c>
      <c r="C31" s="80">
        <f t="shared" ca="1" si="11"/>
        <v>32.618832264904555</v>
      </c>
      <c r="D31" s="80">
        <f t="shared" ca="1" si="11"/>
        <v>76.006042518491753</v>
      </c>
      <c r="E31" s="80">
        <f t="shared" ca="1" si="11"/>
        <v>222.48456296830196</v>
      </c>
      <c r="F31" s="80">
        <f t="shared" ca="1" si="11"/>
        <v>795.91539129388786</v>
      </c>
      <c r="G31" s="80">
        <f t="shared" ca="1" si="11"/>
        <v>293.80897462088342</v>
      </c>
      <c r="H31" s="80">
        <f t="shared" ca="1" si="11"/>
        <v>104.74214390078721</v>
      </c>
      <c r="I31" s="80">
        <f t="shared" ca="1" si="11"/>
        <v>10.751137464567979</v>
      </c>
      <c r="J31" s="80">
        <f t="shared" ca="1" si="11"/>
        <v>0.11936545128887842</v>
      </c>
      <c r="O31" t="str">
        <f ca="1"/>
        <v>2m~0.25</v>
      </c>
      <c r="P31" t="str">
        <f ca="1"/>
        <v>ZAR</v>
      </c>
      <c r="Q31" s="62" t="str">
        <f ca="1"/>
        <v>EuropeanOption</v>
      </c>
      <c r="R31" s="62" t="str">
        <f ca="1"/>
        <v/>
      </c>
      <c r="S31" s="62">
        <f ca="1"/>
        <v>119.40107311299722</v>
      </c>
      <c r="T31" t="str">
        <f t="shared" ca="1" si="4"/>
        <v>2m</v>
      </c>
      <c r="U31" t="str">
        <f t="shared" ca="1" si="5"/>
        <v>0.25</v>
      </c>
      <c r="V31" t="str">
        <f t="shared" ca="1" si="6"/>
        <v>2m0.25</v>
      </c>
      <c r="W31" s="62">
        <f t="shared" ca="1" si="7"/>
        <v>119.40107311299722</v>
      </c>
    </row>
    <row r="32" spans="1:23" x14ac:dyDescent="0.35">
      <c r="B32" s="80">
        <f t="shared" ref="B32:J32" ca="1" si="12">VLOOKUP($A16&amp;B$11,$V$17:$W$193,2,FALSE)</f>
        <v>8.7013431133478978</v>
      </c>
      <c r="C32" s="80">
        <f t="shared" ca="1" si="12"/>
        <v>38.359000738750503</v>
      </c>
      <c r="D32" s="80">
        <f t="shared" ca="1" si="12"/>
        <v>93.39381484414244</v>
      </c>
      <c r="E32" s="80">
        <f t="shared" ca="1" si="12"/>
        <v>282.15672080226238</v>
      </c>
      <c r="F32" s="80">
        <f t="shared" ca="1" si="12"/>
        <v>982.20044298791538</v>
      </c>
      <c r="G32" s="80">
        <f t="shared" ca="1" si="12"/>
        <v>372.01723621247459</v>
      </c>
      <c r="H32" s="80">
        <f t="shared" ca="1" si="12"/>
        <v>136.32340563077636</v>
      </c>
      <c r="I32" s="80">
        <f t="shared" ca="1" si="12"/>
        <v>15.272290333607557</v>
      </c>
      <c r="J32" s="80">
        <f t="shared" ca="1" si="12"/>
        <v>0.29419730972706709</v>
      </c>
      <c r="O32" t="str">
        <f ca="1"/>
        <v>2m~0.5</v>
      </c>
      <c r="P32" t="str">
        <f ca="1"/>
        <v>ZAR</v>
      </c>
      <c r="Q32" s="62" t="str">
        <f ca="1"/>
        <v>EuropeanOption</v>
      </c>
      <c r="R32" s="62" t="str">
        <f ca="1"/>
        <v/>
      </c>
      <c r="S32" s="62">
        <f ca="1"/>
        <v>459.03374853703042</v>
      </c>
      <c r="T32" t="str">
        <f t="shared" ca="1" si="4"/>
        <v>2m</v>
      </c>
      <c r="U32" t="str">
        <f t="shared" ca="1" si="5"/>
        <v>0.5</v>
      </c>
      <c r="V32" t="str">
        <f t="shared" ca="1" si="6"/>
        <v>2m0.5</v>
      </c>
      <c r="W32" s="62">
        <f t="shared" ca="1" si="7"/>
        <v>459.03374853703042</v>
      </c>
    </row>
    <row r="33" spans="1:23" x14ac:dyDescent="0.35">
      <c r="B33" s="80">
        <f t="shared" ref="B33:J33" ca="1" si="13">VLOOKUP($A17&amp;B$11,$V$17:$W$193,2,FALSE)</f>
        <v>10.524694176655213</v>
      </c>
      <c r="C33" s="80">
        <f t="shared" ca="1" si="13"/>
        <v>46.751687956432669</v>
      </c>
      <c r="D33" s="80">
        <f t="shared" ca="1" si="13"/>
        <v>112.41375536628237</v>
      </c>
      <c r="E33" s="80">
        <f t="shared" ca="1" si="13"/>
        <v>339.74579888389877</v>
      </c>
      <c r="F33" s="80">
        <f t="shared" ca="1" si="13"/>
        <v>1133.527573464052</v>
      </c>
      <c r="G33" s="80">
        <f t="shared" ca="1" si="13"/>
        <v>434.50136822162341</v>
      </c>
      <c r="H33" s="80">
        <f t="shared" ca="1" si="13"/>
        <v>161.6592961588465</v>
      </c>
      <c r="I33" s="80">
        <f t="shared" ca="1" si="13"/>
        <v>18.55888886868663</v>
      </c>
      <c r="J33" s="80">
        <f t="shared" ca="1" si="13"/>
        <v>0.40632225422983914</v>
      </c>
      <c r="O33" t="str">
        <f ca="1"/>
        <v>2m~0.75</v>
      </c>
      <c r="P33" t="str">
        <f ca="1"/>
        <v>ZAR</v>
      </c>
      <c r="Q33" s="62" t="str">
        <f ca="1"/>
        <v>EuropeanOption</v>
      </c>
      <c r="R33" s="62" t="str">
        <f ca="1"/>
        <v/>
      </c>
      <c r="S33" s="62">
        <f ca="1"/>
        <v>162.94051707472454</v>
      </c>
      <c r="T33" t="str">
        <f t="shared" ca="1" si="4"/>
        <v>2m</v>
      </c>
      <c r="U33" t="str">
        <f t="shared" ca="1" si="5"/>
        <v>0.75</v>
      </c>
      <c r="V33" t="str">
        <f t="shared" ca="1" si="6"/>
        <v>2m0.75</v>
      </c>
      <c r="W33" s="62">
        <f t="shared" ca="1" si="7"/>
        <v>162.94051707472454</v>
      </c>
    </row>
    <row r="34" spans="1:23" x14ac:dyDescent="0.35">
      <c r="B34" s="80">
        <f t="shared" ref="B34:J34" ca="1" si="14">VLOOKUP($A18&amp;B$11,$V$17:$W$193,2,FALSE)</f>
        <v>14.165238704114332</v>
      </c>
      <c r="C34" s="80">
        <f t="shared" ca="1" si="14"/>
        <v>61.253186376566589</v>
      </c>
      <c r="D34" s="80">
        <f t="shared" ca="1" si="14"/>
        <v>147.43125954007982</v>
      </c>
      <c r="E34" s="80">
        <f t="shared" ca="1" si="14"/>
        <v>446.75290854984001</v>
      </c>
      <c r="F34" s="80">
        <f t="shared" ca="1" si="14"/>
        <v>1383.7991010814496</v>
      </c>
      <c r="G34" s="80">
        <f t="shared" ca="1" si="14"/>
        <v>528.4840714659075</v>
      </c>
      <c r="H34" s="80">
        <f t="shared" ca="1" si="14"/>
        <v>194.84635627824804</v>
      </c>
      <c r="I34" s="80">
        <f t="shared" ca="1" si="14"/>
        <v>22.532441735200734</v>
      </c>
      <c r="J34" s="80">
        <f t="shared" ca="1" si="14"/>
        <v>0.24173052773383141</v>
      </c>
      <c r="O34" t="str">
        <f ca="1"/>
        <v>2m~0.9</v>
      </c>
      <c r="P34" t="str">
        <f ca="1"/>
        <v>ZAR</v>
      </c>
      <c r="Q34" s="62" t="str">
        <f ca="1"/>
        <v>EuropeanOption</v>
      </c>
      <c r="R34" s="62" t="str">
        <f ca="1"/>
        <v/>
      </c>
      <c r="S34" s="62">
        <f ca="1"/>
        <v>55.632078332940836</v>
      </c>
      <c r="T34" t="str">
        <f t="shared" ca="1" si="4"/>
        <v>2m</v>
      </c>
      <c r="U34" t="str">
        <f t="shared" ca="1" si="5"/>
        <v>0.9</v>
      </c>
      <c r="V34" t="str">
        <f t="shared" ca="1" si="6"/>
        <v>2m0.9</v>
      </c>
      <c r="W34" s="62">
        <f t="shared" ca="1" si="7"/>
        <v>55.632078332940836</v>
      </c>
    </row>
    <row r="35" spans="1:23" x14ac:dyDescent="0.35">
      <c r="B35" s="80"/>
      <c r="C35" s="80"/>
      <c r="D35" s="80"/>
      <c r="E35" s="80"/>
      <c r="F35" s="80"/>
      <c r="G35" s="80"/>
      <c r="H35" s="80"/>
      <c r="I35" s="80"/>
      <c r="J35" s="80"/>
      <c r="O35" t="str">
        <f ca="1"/>
        <v>2m~0.99</v>
      </c>
      <c r="P35" t="str">
        <f ca="1"/>
        <v>ZAR</v>
      </c>
      <c r="Q35" s="62" t="str">
        <f ca="1"/>
        <v>EuropeanOption</v>
      </c>
      <c r="R35" s="62" t="str">
        <f ca="1"/>
        <v/>
      </c>
      <c r="S35" s="62">
        <f ca="1"/>
        <v>5.0536277208495513</v>
      </c>
      <c r="T35" t="str">
        <f t="shared" ca="1" si="4"/>
        <v>2m</v>
      </c>
      <c r="U35" t="str">
        <f t="shared" ca="1" si="5"/>
        <v>0.99</v>
      </c>
      <c r="V35" t="str">
        <f t="shared" ca="1" si="6"/>
        <v>2m0.99</v>
      </c>
      <c r="W35" s="62">
        <f t="shared" ca="1" si="7"/>
        <v>5.0536277208495513</v>
      </c>
    </row>
    <row r="36" spans="1:23" x14ac:dyDescent="0.35">
      <c r="A36" t="s">
        <v>87</v>
      </c>
      <c r="B36" s="10">
        <f ca="1">_xll.QOpt_BlackImpliedVol($I2,B12,$L2,$J2,B28,B$19)</f>
        <v>0.14052566828630672</v>
      </c>
      <c r="C36" s="10">
        <f ca="1">_xll.QOpt_BlackImpliedVol($I2,C12,$L2,$J2,C28,C$19)</f>
        <v>0.14067885631098009</v>
      </c>
      <c r="D36" s="10">
        <f ca="1">_xll.QOpt_BlackImpliedVol($I2,D12,$L2,$J2,D28,D$19)</f>
        <v>0.1411780898519113</v>
      </c>
      <c r="E36" s="10">
        <f ca="1">_xll.QOpt_BlackImpliedVol($I2,E12,$L2,$J2,E28,E$19)</f>
        <v>0.14285299459309334</v>
      </c>
      <c r="F36" s="10">
        <f ca="1">_xll.QOpt_BlackImpliedVol($I2,F12,$L2,$J2,F28,F$19)</f>
        <v>0.15039003067867876</v>
      </c>
      <c r="G36" s="10">
        <f ca="1">_xll.QOpt_BlackImpliedVol($I2,G12,$L2,$J2,G28,G$19)</f>
        <v>0.16385360237008714</v>
      </c>
      <c r="H36" s="10">
        <f ca="1">_xll.QOpt_BlackImpliedVol($I2,H12,$L2,$J2,H28,H$19)</f>
        <v>0.17451404267656981</v>
      </c>
      <c r="I36" s="10">
        <f ca="1">_xll.QOpt_BlackImpliedVol($I2,I12,$L2,$J2,I28,I$19)</f>
        <v>0.18561878730529427</v>
      </c>
      <c r="J36" s="10">
        <f ca="1">_xll.QOpt_BlackImpliedVol($I2,J12,$L2,$J2,J28,J$19)</f>
        <v>0.18530056498655387</v>
      </c>
      <c r="O36" t="str">
        <f ca="1"/>
        <v>2m~0.9999</v>
      </c>
      <c r="P36" t="str">
        <f ca="1"/>
        <v>ZAR</v>
      </c>
      <c r="Q36" s="62" t="str">
        <f ca="1"/>
        <v>EuropeanOption</v>
      </c>
      <c r="R36" s="62" t="str">
        <f ca="1"/>
        <v/>
      </c>
      <c r="S36" s="62">
        <f ca="1"/>
        <v>5.4282127547326586E-2</v>
      </c>
      <c r="T36" t="str">
        <f t="shared" ca="1" si="4"/>
        <v>2m</v>
      </c>
      <c r="U36" t="str">
        <f t="shared" ca="1" si="5"/>
        <v>0.9999</v>
      </c>
      <c r="V36" t="str">
        <f t="shared" ca="1" si="6"/>
        <v>2m0.9999</v>
      </c>
      <c r="W36" s="62">
        <f t="shared" ca="1" si="7"/>
        <v>5.4282127547326586E-2</v>
      </c>
    </row>
    <row r="37" spans="1:23" x14ac:dyDescent="0.35">
      <c r="B37" s="10">
        <f ca="1">_xll.QOpt_BlackImpliedVol($I3,B13,$L3,$J3,B29,B$19)</f>
        <v>0.146307041533978</v>
      </c>
      <c r="C37" s="10">
        <f ca="1">_xll.QOpt_BlackImpliedVol($I3,C13,$L3,$J3,C29,C$19)</f>
        <v>0.14711636355742672</v>
      </c>
      <c r="D37" s="10">
        <f ca="1">_xll.QOpt_BlackImpliedVol($I3,D13,$L3,$J3,D29,D$19)</f>
        <v>0.1483552443590157</v>
      </c>
      <c r="E37" s="10">
        <f ca="1">_xll.QOpt_BlackImpliedVol($I3,E13,$L3,$J3,E29,E$19)</f>
        <v>0.15114647916956458</v>
      </c>
      <c r="F37" s="10">
        <f ca="1">_xll.QOpt_BlackImpliedVol($I3,F13,$L3,$J3,F29,F$19)</f>
        <v>0.16111919249841752</v>
      </c>
      <c r="G37" s="10">
        <f ca="1">_xll.QOpt_BlackImpliedVol($I3,G13,$L3,$J3,G29,G$19)</f>
        <v>0.17737146035366799</v>
      </c>
      <c r="H37" s="10">
        <f ca="1">_xll.QOpt_BlackImpliedVol($I3,H13,$L3,$J3,H29,H$19)</f>
        <v>0.19029103940500078</v>
      </c>
      <c r="I37" s="10">
        <f ca="1">_xll.QOpt_BlackImpliedVol($I3,I13,$L3,$J3,I29,I$19)</f>
        <v>0.20186449143282584</v>
      </c>
      <c r="J37" s="10">
        <f ca="1">_xll.QOpt_BlackImpliedVol($I3,J13,$L3,$J3,J29,J$19)</f>
        <v>0.20710422963504213</v>
      </c>
      <c r="O37" t="str">
        <f ca="1"/>
        <v>3m~ZSC</v>
      </c>
      <c r="P37" t="str">
        <f ca="1"/>
        <v>ZAR</v>
      </c>
      <c r="Q37" s="62" t="str">
        <f ca="1"/>
        <v>EuropeanOption</v>
      </c>
      <c r="R37" s="62" t="str">
        <f ca="1"/>
        <v/>
      </c>
      <c r="S37" s="62">
        <f ca="1"/>
        <v>18372.264786175649</v>
      </c>
      <c r="T37" t="str">
        <f t="shared" ca="1" si="4"/>
        <v>3m</v>
      </c>
      <c r="U37" t="str">
        <f t="shared" ca="1" si="5"/>
        <v>ZSC</v>
      </c>
      <c r="V37" t="str">
        <f t="shared" ca="1" si="6"/>
        <v>3mZSC</v>
      </c>
      <c r="W37" s="62">
        <f t="shared" ca="1" si="7"/>
        <v>18372.264786175649</v>
      </c>
    </row>
    <row r="38" spans="1:23" x14ac:dyDescent="0.35">
      <c r="B38" s="10">
        <f ca="1">_xll.QOpt_BlackImpliedVol($I4,B14,$L4,$J4,B30,B$19)</f>
        <v>0.14793572405313418</v>
      </c>
      <c r="C38" s="10">
        <f ca="1">_xll.QOpt_BlackImpliedVol($I4,C14,$L4,$J4,C30,C$19)</f>
        <v>0.1487692360129893</v>
      </c>
      <c r="D38" s="10">
        <f ca="1">_xll.QOpt_BlackImpliedVol($I4,D14,$L4,$J4,D30,D$19)</f>
        <v>0.15023884923019712</v>
      </c>
      <c r="E38" s="10">
        <f ca="1">_xll.QOpt_BlackImpliedVol($I4,E14,$L4,$J4,E30,E$19)</f>
        <v>0.15328891614787524</v>
      </c>
      <c r="F38" s="10">
        <f ca="1">_xll.QOpt_BlackImpliedVol($I4,F14,$L4,$J4,F30,F$19)</f>
        <v>0.16242801100022827</v>
      </c>
      <c r="G38" s="10">
        <f ca="1">_xll.QOpt_BlackImpliedVol($I4,G14,$L4,$J4,G30,G$19)</f>
        <v>0.17960467648729447</v>
      </c>
      <c r="H38" s="10">
        <f ca="1">_xll.QOpt_BlackImpliedVol($I4,H14,$L4,$J4,H30,H$19)</f>
        <v>0.19228085818675572</v>
      </c>
      <c r="I38" s="10">
        <f ca="1">_xll.QOpt_BlackImpliedVol($I4,I14,$L4,$J4,I30,I$19)</f>
        <v>0.20453983766313077</v>
      </c>
      <c r="J38" s="10">
        <f ca="1">_xll.QOpt_BlackImpliedVol($I4,J14,$L4,$J4,J30,J$19)</f>
        <v>0.19818925299630472</v>
      </c>
      <c r="O38" t="str">
        <f ca="1"/>
        <v>3m~0.05</v>
      </c>
      <c r="P38" t="str">
        <f ca="1"/>
        <v>ZAR</v>
      </c>
      <c r="Q38" s="62" t="str">
        <f ca="1"/>
        <v>EuropeanOption</v>
      </c>
      <c r="R38" s="62" t="str">
        <f ca="1"/>
        <v/>
      </c>
      <c r="S38" s="62">
        <f ca="1"/>
        <v>5.5751862355518043</v>
      </c>
      <c r="T38" t="str">
        <f t="shared" ca="1" si="4"/>
        <v>3m</v>
      </c>
      <c r="U38" t="str">
        <f t="shared" ca="1" si="5"/>
        <v>0.05</v>
      </c>
      <c r="V38" t="str">
        <f t="shared" ca="1" si="6"/>
        <v>3m0.05</v>
      </c>
      <c r="W38" s="62">
        <f t="shared" ca="1" si="7"/>
        <v>5.5751862355518043</v>
      </c>
    </row>
    <row r="39" spans="1:23" x14ac:dyDescent="0.35">
      <c r="B39" s="10">
        <f ca="1">_xll.QOpt_BlackImpliedVol($I5,B15,$L5,$J5,B31,B$19)</f>
        <v>0.15022050895839067</v>
      </c>
      <c r="C39" s="10">
        <f ca="1">_xll.QOpt_BlackImpliedVol($I5,C15,$L5,$J5,C31,C$19)</f>
        <v>0.15137600219678266</v>
      </c>
      <c r="D39" s="10">
        <f ca="1">_xll.QOpt_BlackImpliedVol($I5,D15,$L5,$J5,D31,D$19)</f>
        <v>0.15290135284114598</v>
      </c>
      <c r="E39" s="10">
        <f ca="1">_xll.QOpt_BlackImpliedVol($I5,E15,$L5,$J5,E31,E$19)</f>
        <v>0.15655005639482347</v>
      </c>
      <c r="F39" s="10">
        <f ca="1">_xll.QOpt_BlackImpliedVol($I5,F15,$L5,$J5,F31,F$19)</f>
        <v>0.168036277256081</v>
      </c>
      <c r="G39" s="10">
        <f ca="1">_xll.QOpt_BlackImpliedVol($I5,G15,$L5,$J5,G31,G$19)</f>
        <v>0.18716554741857064</v>
      </c>
      <c r="H39" s="10">
        <f ca="1">_xll.QOpt_BlackImpliedVol($I5,H15,$L5,$J5,H31,H$19)</f>
        <v>0.2014590484637897</v>
      </c>
      <c r="I39" s="10">
        <f ca="1">_xll.QOpt_BlackImpliedVol($I5,I15,$L5,$J5,I31,I$19)</f>
        <v>0.21499397280356591</v>
      </c>
      <c r="J39" s="10">
        <f ca="1">_xll.QOpt_BlackImpliedVol($I5,J15,$L5,$J5,J31,J$19)</f>
        <v>0.2185222157221253</v>
      </c>
      <c r="O39" t="str">
        <f ca="1"/>
        <v>3m~0.1</v>
      </c>
      <c r="P39" t="str">
        <f ca="1"/>
        <v>ZAR</v>
      </c>
      <c r="Q39" s="62" t="str">
        <f ca="1"/>
        <v>EuropeanOption</v>
      </c>
      <c r="R39" s="62" t="str">
        <f ca="1"/>
        <v/>
      </c>
      <c r="S39" s="62">
        <f ca="1"/>
        <v>22.388373777692291</v>
      </c>
      <c r="T39" t="str">
        <f t="shared" ca="1" si="4"/>
        <v>3m</v>
      </c>
      <c r="U39" t="str">
        <f t="shared" ca="1" si="5"/>
        <v>0.1</v>
      </c>
      <c r="V39" t="str">
        <f t="shared" ca="1" si="6"/>
        <v>3m0.1</v>
      </c>
      <c r="W39" s="62">
        <f t="shared" ca="1" si="7"/>
        <v>22.388373777692291</v>
      </c>
    </row>
    <row r="40" spans="1:23" x14ac:dyDescent="0.35">
      <c r="B40" s="10">
        <f ca="1">_xll.QOpt_BlackImpliedVol($I6,B16,$L6,$J6,B32,B$19)</f>
        <v>0.15040421460963924</v>
      </c>
      <c r="C40" s="10">
        <f ca="1">_xll.QOpt_BlackImpliedVol($I6,C16,$L6,$J6,C32,C$19)</f>
        <v>0.15203775392587177</v>
      </c>
      <c r="D40" s="10">
        <f ca="1">_xll.QOpt_BlackImpliedVol($I6,D16,$L6,$J6,D32,D$19)</f>
        <v>0.15450845293351256</v>
      </c>
      <c r="E40" s="10">
        <f ca="1">_xll.QOpt_BlackImpliedVol($I6,E16,$L6,$J6,E32,E$19)</f>
        <v>0.15930877187395134</v>
      </c>
      <c r="F40" s="10">
        <f ca="1">_xll.QOpt_BlackImpliedVol($I6,F16,$L6,$J6,F32,F$19)</f>
        <v>0.17268236155673503</v>
      </c>
      <c r="G40" s="10">
        <f ca="1">_xll.QOpt_BlackImpliedVol($I6,G16,$L6,$J6,G32,G$19)</f>
        <v>0.19316487825728826</v>
      </c>
      <c r="H40" s="10">
        <f ca="1">_xll.QOpt_BlackImpliedVol($I6,H16,$L6,$J6,H32,H$19)</f>
        <v>0.20813114284216722</v>
      </c>
      <c r="I40" s="10">
        <f ca="1">_xll.QOpt_BlackImpliedVol($I6,I16,$L6,$J6,I32,I$19)</f>
        <v>0.22307613570758814</v>
      </c>
      <c r="J40" s="10">
        <f ca="1">_xll.QOpt_BlackImpliedVol($I6,J16,$L6,$J6,J32,J$19)</f>
        <v>0.23297327928084235</v>
      </c>
      <c r="O40" t="str">
        <f ca="1"/>
        <v>3m~0.15</v>
      </c>
      <c r="P40" t="str">
        <f ca="1"/>
        <v>ZAR</v>
      </c>
      <c r="Q40" s="62" t="str">
        <f ca="1"/>
        <v>EuropeanOption</v>
      </c>
      <c r="R40" s="62" t="str">
        <f ca="1"/>
        <v/>
      </c>
      <c r="S40" s="62">
        <f ca="1"/>
        <v>51.624664496614898</v>
      </c>
      <c r="T40" t="str">
        <f t="shared" ca="1" si="4"/>
        <v>3m</v>
      </c>
      <c r="U40" t="str">
        <f t="shared" ca="1" si="5"/>
        <v>0.15</v>
      </c>
      <c r="V40" t="str">
        <f t="shared" ca="1" si="6"/>
        <v>3m0.15</v>
      </c>
      <c r="W40" s="62">
        <f t="shared" ca="1" si="7"/>
        <v>51.624664496614898</v>
      </c>
    </row>
    <row r="41" spans="1:23" x14ac:dyDescent="0.35">
      <c r="B41" s="10">
        <f ca="1">_xll.QOpt_BlackImpliedVol($I7,B17,$L7,$J7,B33,B$19)</f>
        <v>0.15364931660463677</v>
      </c>
      <c r="C41" s="10">
        <f ca="1">_xll.QOpt_BlackImpliedVol($I7,C17,$L7,$J7,C33,C$19)</f>
        <v>0.155538714084374</v>
      </c>
      <c r="D41" s="10">
        <f ca="1">_xll.QOpt_BlackImpliedVol($I7,D17,$L7,$J7,D33,D$19)</f>
        <v>0.15764027619687807</v>
      </c>
      <c r="E41" s="10">
        <f ca="1">_xll.QOpt_BlackImpliedVol($I7,E17,$L7,$J7,E33,E$19)</f>
        <v>0.16246332563232832</v>
      </c>
      <c r="F41" s="10">
        <f ca="1">_xll.QOpt_BlackImpliedVol($I7,F17,$L7,$J7,F33,F$19)</f>
        <v>0.17644201848926727</v>
      </c>
      <c r="G41" s="10">
        <f ca="1">_xll.QOpt_BlackImpliedVol($I7,G17,$L7,$J7,G33,G$19)</f>
        <v>0.19805233236567515</v>
      </c>
      <c r="H41" s="10">
        <f ca="1">_xll.QOpt_BlackImpliedVol($I7,H17,$L7,$J7,H33,H$19)</f>
        <v>0.21374405335441374</v>
      </c>
      <c r="I41" s="10">
        <f ca="1">_xll.QOpt_BlackImpliedVol($I7,I17,$L7,$J7,I33,I$19)</f>
        <v>0.22917400480590971</v>
      </c>
      <c r="J41" s="10">
        <f ca="1">_xll.QOpt_BlackImpliedVol($I7,J17,$L7,$J7,J33,J$19)</f>
        <v>0.24079529577345749</v>
      </c>
      <c r="O41" t="str">
        <f ca="1"/>
        <v>3m~0.25</v>
      </c>
      <c r="P41" t="str">
        <f ca="1"/>
        <v>ZAR</v>
      </c>
      <c r="Q41" s="62" t="str">
        <f ca="1"/>
        <v>EuropeanOption</v>
      </c>
      <c r="R41" s="62" t="str">
        <f ca="1"/>
        <v/>
      </c>
      <c r="S41" s="62">
        <f ca="1"/>
        <v>148.20530364642602</v>
      </c>
      <c r="T41" t="str">
        <f t="shared" ca="1" si="4"/>
        <v>3m</v>
      </c>
      <c r="U41" t="str">
        <f t="shared" ca="1" si="5"/>
        <v>0.25</v>
      </c>
      <c r="V41" t="str">
        <f t="shared" ca="1" si="6"/>
        <v>3m0.25</v>
      </c>
      <c r="W41" s="62">
        <f t="shared" ca="1" si="7"/>
        <v>148.20530364642602</v>
      </c>
    </row>
    <row r="42" spans="1:23" x14ac:dyDescent="0.35">
      <c r="B42" s="10">
        <f ca="1">_xll.QOpt_BlackImpliedVol($I8,B18,$L8,$J8,B34,B$19)</f>
        <v>0.16030411619551116</v>
      </c>
      <c r="C42" s="10">
        <f ca="1">_xll.QOpt_BlackImpliedVol($I8,C18,$L8,$J8,C34,C$19)</f>
        <v>0.16150198583531106</v>
      </c>
      <c r="D42" s="10">
        <f ca="1">_xll.QOpt_BlackImpliedVol($I8,D18,$L8,$J8,D34,D$19)</f>
        <v>0.16355634936658087</v>
      </c>
      <c r="E42" s="10">
        <f ca="1">_xll.QOpt_BlackImpliedVol($I8,E18,$L8,$J8,E34,E$19)</f>
        <v>0.1683535660159638</v>
      </c>
      <c r="F42" s="10">
        <f ca="1">_xll.QOpt_BlackImpliedVol($I8,F18,$L8,$J8,F34,F$19)</f>
        <v>0.18247063705070435</v>
      </c>
      <c r="G42" s="10">
        <f ca="1">_xll.QOpt_BlackImpliedVol($I8,G18,$L8,$J8,G34,G$19)</f>
        <v>0.20479083464155495</v>
      </c>
      <c r="H42" s="10">
        <f ca="1">_xll.QOpt_BlackImpliedVol($I8,H18,$L8,$J8,H34,H$19)</f>
        <v>0.22084425215061773</v>
      </c>
      <c r="I42" s="10">
        <f ca="1">_xll.QOpt_BlackImpliedVol($I8,I18,$L8,$J8,I34,I$19)</f>
        <v>0.23771617839029766</v>
      </c>
      <c r="J42" s="10">
        <f ca="1">_xll.QOpt_BlackImpliedVol($I8,J18,$L8,$J8,J34,J$19)</f>
        <v>0.23913834218992536</v>
      </c>
      <c r="O42" t="str">
        <f ca="1"/>
        <v>3m~0.5</v>
      </c>
      <c r="P42" t="str">
        <f ca="1"/>
        <v>ZAR</v>
      </c>
      <c r="Q42" s="62" t="str">
        <f ca="1"/>
        <v>EuropeanOption</v>
      </c>
      <c r="R42" s="62" t="str">
        <f ca="1"/>
        <v/>
      </c>
      <c r="S42" s="62">
        <f ca="1"/>
        <v>557.56576008003105</v>
      </c>
      <c r="T42" t="str">
        <f t="shared" ca="1" si="4"/>
        <v>3m</v>
      </c>
      <c r="U42" t="str">
        <f t="shared" ca="1" si="5"/>
        <v>0.5</v>
      </c>
      <c r="V42" t="str">
        <f t="shared" ca="1" si="6"/>
        <v>3m0.5</v>
      </c>
      <c r="W42" s="62">
        <f t="shared" ca="1" si="7"/>
        <v>557.56576008003105</v>
      </c>
    </row>
    <row r="43" spans="1:23" x14ac:dyDescent="0.35">
      <c r="B43" s="80"/>
      <c r="C43" s="80"/>
      <c r="D43" s="80"/>
      <c r="E43" s="80"/>
      <c r="F43" s="80"/>
      <c r="G43" s="80"/>
      <c r="H43" s="80"/>
      <c r="I43" s="80"/>
      <c r="J43" s="80"/>
      <c r="O43" t="str">
        <f ca="1"/>
        <v>3m~0.75</v>
      </c>
      <c r="P43" t="str">
        <f ca="1"/>
        <v>ZAR</v>
      </c>
      <c r="Q43" s="62" t="str">
        <f ca="1"/>
        <v>EuropeanOption</v>
      </c>
      <c r="R43" s="62" t="str">
        <f ca="1"/>
        <v/>
      </c>
      <c r="S43" s="62">
        <f ca="1"/>
        <v>199.12053042293596</v>
      </c>
      <c r="T43" t="str">
        <f t="shared" ca="1" si="4"/>
        <v>3m</v>
      </c>
      <c r="U43" t="str">
        <f t="shared" ca="1" si="5"/>
        <v>0.75</v>
      </c>
      <c r="V43" t="str">
        <f t="shared" ca="1" si="6"/>
        <v>3m0.75</v>
      </c>
      <c r="W43" s="62">
        <f t="shared" ca="1" si="7"/>
        <v>199.12053042293596</v>
      </c>
    </row>
    <row r="44" spans="1:23" x14ac:dyDescent="0.35">
      <c r="A44" t="s">
        <v>88</v>
      </c>
      <c r="B44" s="10">
        <f ca="1">-_xll.QOpt_BlackDelta($I2,B12,$L2,$J2,B36,"P")</f>
        <v>1.2199852299855434E-2</v>
      </c>
      <c r="C44" s="10">
        <f ca="1">-_xll.QOpt_BlackDelta($I2,C12,$L2,$J2,C36,"P")</f>
        <v>4.0014687908164759E-2</v>
      </c>
      <c r="D44" s="10">
        <f ca="1">-_xll.QOpt_BlackDelta($I2,D12,$L2,$J2,D36,"P")</f>
        <v>7.9288890183935368E-2</v>
      </c>
      <c r="E44" s="10">
        <f ca="1">-_xll.QOpt_BlackDelta($I2,E12,$L2,$J2,E36,"P")</f>
        <v>0.18251619218199594</v>
      </c>
      <c r="F44" s="10">
        <f ca="1">-_xll.QOpt_BlackDelta($I2,F12,$L2,$J2,F36,"P")</f>
        <v>0.49981887201699027</v>
      </c>
      <c r="G44" s="10">
        <f ca="1">-_xll.QOpt_BlackDelta($I2,G12,$L2,$J2,G36,"P")</f>
        <v>0.78280324656951161</v>
      </c>
      <c r="H44" s="10">
        <f ca="1">-_xll.QOpt_BlackDelta($I2,H12,$L2,$J2,H36,"P")</f>
        <v>0.91654219802682257</v>
      </c>
      <c r="I44" s="10">
        <f ca="1">-_xll.QOpt_BlackDelta($I2,I12,$L2,$J2,I36,"P")</f>
        <v>0.98662702540783098</v>
      </c>
      <c r="J44" s="10">
        <f ca="1">-_xll.QOpt_BlackDelta($I2,J12,$L2,$J2,J36,"P")</f>
        <v>0.99440646066433547</v>
      </c>
      <c r="K44" t="str">
        <f ca="1">_xll.QInterp_Create1dInterpolator(A12&amp;"vol",B44:J44,B36:J36,"CubicSpline")</f>
        <v>1mvol¬0</v>
      </c>
      <c r="O44" t="str">
        <f ca="1"/>
        <v>3m~0.9</v>
      </c>
      <c r="P44" t="str">
        <f ca="1"/>
        <v>ZAR</v>
      </c>
      <c r="Q44" s="62" t="str">
        <f ca="1"/>
        <v>EuropeanOption</v>
      </c>
      <c r="R44" s="62" t="str">
        <f ca="1"/>
        <v/>
      </c>
      <c r="S44" s="62">
        <f ca="1"/>
        <v>67.446393094099918</v>
      </c>
      <c r="T44" t="str">
        <f t="shared" ca="1" si="4"/>
        <v>3m</v>
      </c>
      <c r="U44" t="str">
        <f t="shared" ca="1" si="5"/>
        <v>0.9</v>
      </c>
      <c r="V44" t="str">
        <f t="shared" ca="1" si="6"/>
        <v>3m0.9</v>
      </c>
      <c r="W44" s="62">
        <f t="shared" ca="1" si="7"/>
        <v>67.446393094099918</v>
      </c>
    </row>
    <row r="45" spans="1:23" x14ac:dyDescent="0.35">
      <c r="B45" s="10">
        <f ca="1">-_xll.QOpt_BlackDelta($I3,B13,$L3,$J3,B37,"P")</f>
        <v>1.1765707227090553E-2</v>
      </c>
      <c r="C45" s="10">
        <f ca="1">-_xll.QOpt_BlackDelta($I3,C13,$L3,$J3,C37,"P")</f>
        <v>3.9732120800951294E-2</v>
      </c>
      <c r="D45" s="10">
        <f ca="1">-_xll.QOpt_BlackDelta($I3,D13,$L3,$J3,D37,"P")</f>
        <v>7.9828214709362452E-2</v>
      </c>
      <c r="E45" s="10">
        <f ca="1">-_xll.QOpt_BlackDelta($I3,E13,$L3,$J3,E37,"P")</f>
        <v>0.18439775255901661</v>
      </c>
      <c r="F45" s="10">
        <f ca="1">-_xll.QOpt_BlackDelta($I3,F13,$L3,$J3,F37,"P")</f>
        <v>0.49722599926666766</v>
      </c>
      <c r="G45" s="10">
        <f ca="1">-_xll.QOpt_BlackDelta($I3,G13,$L3,$J3,G37,"P")</f>
        <v>0.7703492796257152</v>
      </c>
      <c r="H45" s="10">
        <f ca="1">-_xll.QOpt_BlackDelta($I3,H13,$L3,$J3,H37,"P")</f>
        <v>0.90222411879932551</v>
      </c>
      <c r="I45" s="10">
        <f ca="1">-_xll.QOpt_BlackDelta($I3,I13,$L3,$J3,I37,"P")</f>
        <v>0.97842393188346732</v>
      </c>
      <c r="J45" s="10">
        <f ca="1">-_xll.QOpt_BlackDelta($I3,J13,$L3,$J3,J37,"P")</f>
        <v>0.9882463285838029</v>
      </c>
      <c r="K45" t="str">
        <f ca="1">_xll.QInterp_Create1dInterpolator(A13&amp;"vol",B45:J45,B37:J37,"CubicSpline")</f>
        <v>2mvol¬0</v>
      </c>
      <c r="O45" t="str">
        <f ca="1"/>
        <v>3m~0.99</v>
      </c>
      <c r="P45" t="str">
        <f ca="1"/>
        <v>ZAR</v>
      </c>
      <c r="Q45" s="62" t="str">
        <f ca="1"/>
        <v>EuropeanOption</v>
      </c>
      <c r="R45" s="62" t="str">
        <f ca="1"/>
        <v/>
      </c>
      <c r="S45" s="62">
        <f ca="1"/>
        <v>6.2037124648363937</v>
      </c>
      <c r="T45" t="str">
        <f t="shared" ca="1" si="4"/>
        <v>3m</v>
      </c>
      <c r="U45" t="str">
        <f t="shared" ca="1" si="5"/>
        <v>0.99</v>
      </c>
      <c r="V45" t="str">
        <f t="shared" ca="1" si="6"/>
        <v>3m0.99</v>
      </c>
      <c r="W45" s="62">
        <f t="shared" ca="1" si="7"/>
        <v>6.2037124648363937</v>
      </c>
    </row>
    <row r="46" spans="1:23" x14ac:dyDescent="0.35">
      <c r="B46" s="10">
        <f ca="1">-_xll.QOpt_BlackDelta($I4,B14,$L4,$J4,B38,"P")</f>
        <v>1.1499208466456095E-2</v>
      </c>
      <c r="C46" s="10">
        <f ca="1">-_xll.QOpt_BlackDelta($I4,C14,$L4,$J4,C38,"P")</f>
        <v>3.9104289517470948E-2</v>
      </c>
      <c r="D46" s="10">
        <f ca="1">-_xll.QOpt_BlackDelta($I4,D14,$L4,$J4,D38,"P")</f>
        <v>7.9112184077540532E-2</v>
      </c>
      <c r="E46" s="10">
        <f ca="1">-_xll.QOpt_BlackDelta($I4,E14,$L4,$J4,E38,"P")</f>
        <v>0.18337844635627312</v>
      </c>
      <c r="F46" s="10">
        <f ca="1">-_xll.QOpt_BlackDelta($I4,F14,$L4,$J4,F38,"P")</f>
        <v>0.49446681162012268</v>
      </c>
      <c r="G46" s="10">
        <f ca="1">-_xll.QOpt_BlackDelta($I4,G14,$L4,$J4,G38,"P")</f>
        <v>0.76601400531639796</v>
      </c>
      <c r="H46" s="10">
        <f ca="1">-_xll.QOpt_BlackDelta($I4,H14,$L4,$J4,H38,"P")</f>
        <v>0.89771313371990336</v>
      </c>
      <c r="I46" s="10">
        <f ca="1">-_xll.QOpt_BlackDelta($I4,I14,$L4,$J4,I38,"P")</f>
        <v>0.9730361199590648</v>
      </c>
      <c r="J46" s="10">
        <f ca="1">-_xll.QOpt_BlackDelta($I4,J14,$L4,$J4,J38,"P")</f>
        <v>0.98291004460523335</v>
      </c>
      <c r="K46" t="str">
        <f ca="1">_xll.QInterp_Create1dInterpolator(A14&amp;"vol",B46:J46,B38:J38,"CubicSpline")</f>
        <v>3mvol¬0</v>
      </c>
      <c r="O46" t="str">
        <f ca="1"/>
        <v>3m~0.9999</v>
      </c>
      <c r="P46" t="str">
        <f ca="1"/>
        <v>ZAR</v>
      </c>
      <c r="Q46" s="62" t="str">
        <f ca="1"/>
        <v>EuropeanOption</v>
      </c>
      <c r="R46" s="62" t="str">
        <f ca="1"/>
        <v/>
      </c>
      <c r="S46" s="62">
        <f ca="1"/>
        <v>2.511221268511352E-2</v>
      </c>
      <c r="T46" t="str">
        <f t="shared" ca="1" si="4"/>
        <v>3m</v>
      </c>
      <c r="U46" t="str">
        <f t="shared" ca="1" si="5"/>
        <v>0.9999</v>
      </c>
      <c r="V46" t="str">
        <f t="shared" ca="1" si="6"/>
        <v>3m0.9999</v>
      </c>
      <c r="W46" s="62">
        <f t="shared" ca="1" si="7"/>
        <v>2.511221268511352E-2</v>
      </c>
    </row>
    <row r="47" spans="1:23" x14ac:dyDescent="0.35">
      <c r="B47" s="10">
        <f ca="1">-_xll.QOpt_BlackDelta($I5,B15,$L5,$J5,B39,"P")</f>
        <v>1.0911660989042296E-2</v>
      </c>
      <c r="C47" s="10">
        <f ca="1">-_xll.QOpt_BlackDelta($I5,C15,$L5,$J5,C39,"P")</f>
        <v>3.8116226441298855E-2</v>
      </c>
      <c r="D47" s="10">
        <f ca="1">-_xll.QOpt_BlackDelta($I5,D15,$L5,$J5,D39,"P")</f>
        <v>7.7703401958320803E-2</v>
      </c>
      <c r="E47" s="10">
        <f ca="1">-_xll.QOpt_BlackDelta($I5,E15,$L5,$J5,E39,"P")</f>
        <v>0.18196022054284547</v>
      </c>
      <c r="F47" s="10">
        <f ca="1">-_xll.QOpt_BlackDelta($I5,F15,$L5,$J5,F39,"P")</f>
        <v>0.48911813316787583</v>
      </c>
      <c r="G47" s="10">
        <f ca="1">-_xll.QOpt_BlackDelta($I5,G15,$L5,$J5,G39,"P")</f>
        <v>0.75048756381359494</v>
      </c>
      <c r="H47" s="10">
        <f ca="1">-_xll.QOpt_BlackDelta($I5,H15,$L5,$J5,H39,"P")</f>
        <v>0.87786469017563484</v>
      </c>
      <c r="I47" s="10">
        <f ca="1">-_xll.QOpt_BlackDelta($I5,I15,$L5,$J5,I39,"P")</f>
        <v>0.95442191248837738</v>
      </c>
      <c r="J47" s="10">
        <f ca="1">-_xll.QOpt_BlackDelta($I5,J15,$L5,$J5,J39,"P")</f>
        <v>0.96552931084219384</v>
      </c>
      <c r="K47" t="str">
        <f ca="1">_xll.QInterp_Create1dInterpolator(A15&amp;"vol",B47:J47,B39:J39,"CubicSpline")</f>
        <v>6mvol¬0</v>
      </c>
      <c r="O47" t="str">
        <f ca="1"/>
        <v>6m~ZSC</v>
      </c>
      <c r="P47" t="str">
        <f ca="1"/>
        <v>ZAR</v>
      </c>
      <c r="Q47" s="62" t="str">
        <f ca="1"/>
        <v>EuropeanOption</v>
      </c>
      <c r="R47" s="62" t="str">
        <f ca="1"/>
        <v/>
      </c>
      <c r="S47" s="62">
        <f ca="1"/>
        <v>18383.198946930708</v>
      </c>
      <c r="T47" t="str">
        <f t="shared" ca="1" si="4"/>
        <v>6m</v>
      </c>
      <c r="U47" t="str">
        <f t="shared" ca="1" si="5"/>
        <v>ZSC</v>
      </c>
      <c r="V47" t="str">
        <f t="shared" ca="1" si="6"/>
        <v>6mZSC</v>
      </c>
      <c r="W47" s="62">
        <f t="shared" ca="1" si="7"/>
        <v>18383.198946930708</v>
      </c>
    </row>
    <row r="48" spans="1:23" x14ac:dyDescent="0.35">
      <c r="B48" s="10">
        <f ca="1">-_xll.QOpt_BlackDelta($I6,B16,$L6,$J6,B40,"P")</f>
        <v>9.7152907365437632E-3</v>
      </c>
      <c r="C48" s="10">
        <f ca="1">-_xll.QOpt_BlackDelta($I6,C16,$L6,$J6,C40,"P")</f>
        <v>3.5731474589596544E-2</v>
      </c>
      <c r="D48" s="10">
        <f ca="1">-_xll.QOpt_BlackDelta($I6,D16,$L6,$J6,D40,"P")</f>
        <v>7.5213716699144284E-2</v>
      </c>
      <c r="E48" s="10">
        <f ca="1">-_xll.QOpt_BlackDelta($I6,E16,$L6,$J6,E40,"P")</f>
        <v>0.17935062681412708</v>
      </c>
      <c r="F48" s="10">
        <f ca="1">-_xll.QOpt_BlackDelta($I6,F16,$L6,$J6,F40,"P")</f>
        <v>0.48134744981751021</v>
      </c>
      <c r="G48" s="10">
        <f ca="1">-_xll.QOpt_BlackDelta($I6,G16,$L6,$J6,G40,"P")</f>
        <v>0.73470189345332293</v>
      </c>
      <c r="H48" s="10">
        <f ca="1">-_xll.QOpt_BlackDelta($I6,H16,$L6,$J6,H40,"P")</f>
        <v>0.85964214544809592</v>
      </c>
      <c r="I48" s="10">
        <f ca="1">-_xll.QOpt_BlackDelta($I6,I16,$L6,$J6,I40,"P")</f>
        <v>0.93672303218861097</v>
      </c>
      <c r="J48" s="10">
        <f ca="1">-_xll.QOpt_BlackDelta($I6,J16,$L6,$J6,J40,"P")</f>
        <v>0.94880775203458323</v>
      </c>
      <c r="K48" t="str">
        <f ca="1">_xll.QInterp_Create1dInterpolator(A16&amp;"vol",B48:J48,B40:J40,"CubicSpline")</f>
        <v>9mvol¬0</v>
      </c>
      <c r="O48" t="str">
        <f ca="1"/>
        <v>6m~0.05</v>
      </c>
      <c r="P48" t="str">
        <f ca="1"/>
        <v>ZAR</v>
      </c>
      <c r="Q48" s="62" t="str">
        <f ca="1"/>
        <v>EuropeanOption</v>
      </c>
      <c r="R48" s="62" t="str">
        <f ca="1"/>
        <v/>
      </c>
      <c r="S48" s="62">
        <f ca="1"/>
        <v>7.8562015832200203</v>
      </c>
      <c r="T48" t="str">
        <f t="shared" ca="1" si="4"/>
        <v>6m</v>
      </c>
      <c r="U48" t="str">
        <f t="shared" ca="1" si="5"/>
        <v>0.05</v>
      </c>
      <c r="V48" t="str">
        <f t="shared" ca="1" si="6"/>
        <v>6m0.05</v>
      </c>
      <c r="W48" s="62">
        <f t="shared" ca="1" si="7"/>
        <v>7.8562015832200203</v>
      </c>
    </row>
    <row r="49" spans="1:23" x14ac:dyDescent="0.35">
      <c r="B49" s="10">
        <f ca="1">-_xll.QOpt_BlackDelta($I7,B17,$L7,$J7,B41,"P")</f>
        <v>9.6956523906332852E-3</v>
      </c>
      <c r="C49" s="10">
        <f ca="1">-_xll.QOpt_BlackDelta($I7,C17,$L7,$J7,C41,"P")</f>
        <v>3.5788082570339018E-2</v>
      </c>
      <c r="D49" s="10">
        <f ca="1">-_xll.QOpt_BlackDelta($I7,D17,$L7,$J7,D41,"P")</f>
        <v>7.4606068725511523E-2</v>
      </c>
      <c r="E49" s="10">
        <f ca="1">-_xll.QOpt_BlackDelta($I7,E17,$L7,$J7,E41,"P")</f>
        <v>0.17760369895735317</v>
      </c>
      <c r="F49" s="10">
        <f ca="1">-_xll.QOpt_BlackDelta($I7,F17,$L7,$J7,F41,"P")</f>
        <v>0.47512507401495951</v>
      </c>
      <c r="G49" s="10">
        <f ca="1">-_xll.QOpt_BlackDelta($I7,G17,$L7,$J7,G41,"P")</f>
        <v>0.72201967028153802</v>
      </c>
      <c r="H49" s="10">
        <f ca="1">-_xll.QOpt_BlackDelta($I7,H17,$L7,$J7,H41,"P")</f>
        <v>0.8438858349134758</v>
      </c>
      <c r="I49" s="10">
        <f ca="1">-_xll.QOpt_BlackDelta($I7,I17,$L7,$J7,I41,"P")</f>
        <v>0.9201855070786058</v>
      </c>
      <c r="J49" s="10">
        <f ca="1">-_xll.QOpt_BlackDelta($I7,J17,$L7,$J7,J41,"P")</f>
        <v>0.93240112639604855</v>
      </c>
      <c r="K49" t="str">
        <f ca="1">_xll.QInterp_Create1dInterpolator(A17&amp;"vol",B49:J49,B41:J41,"CubicSpline")</f>
        <v>1yvol¬0</v>
      </c>
      <c r="O49" t="str">
        <f ca="1"/>
        <v>6m~0.1</v>
      </c>
      <c r="P49" t="str">
        <f ca="1"/>
        <v>ZAR</v>
      </c>
      <c r="Q49" s="62" t="str">
        <f ca="1"/>
        <v>EuropeanOption</v>
      </c>
      <c r="R49" s="62" t="str">
        <f ca="1"/>
        <v/>
      </c>
      <c r="S49" s="62">
        <f ca="1"/>
        <v>32.618832264904555</v>
      </c>
      <c r="T49" t="str">
        <f t="shared" ca="1" si="4"/>
        <v>6m</v>
      </c>
      <c r="U49" t="str">
        <f t="shared" ca="1" si="5"/>
        <v>0.1</v>
      </c>
      <c r="V49" t="str">
        <f t="shared" ca="1" si="6"/>
        <v>6m0.1</v>
      </c>
      <c r="W49" s="62">
        <f t="shared" ca="1" si="7"/>
        <v>32.618832264904555</v>
      </c>
    </row>
    <row r="50" spans="1:23" x14ac:dyDescent="0.35">
      <c r="B50" s="10">
        <f ca="1">-_xll.QOpt_BlackDelta($I8,B18,$L8,$J8,B42,"P")</f>
        <v>9.6742265263678792E-3</v>
      </c>
      <c r="C50" s="10">
        <f ca="1">-_xll.QOpt_BlackDelta($I8,C18,$L8,$J8,C42,"P")</f>
        <v>3.4927828958593456E-2</v>
      </c>
      <c r="D50" s="10">
        <f ca="1">-_xll.QOpt_BlackDelta($I8,D18,$L8,$J8,D42,"P")</f>
        <v>7.2772460497088104E-2</v>
      </c>
      <c r="E50" s="10">
        <f ca="1">-_xll.QOpt_BlackDelta($I8,E18,$L8,$J8,E42,"P")</f>
        <v>0.1731156341827754</v>
      </c>
      <c r="F50" s="10">
        <f ca="1">-_xll.QOpt_BlackDelta($I8,F18,$L8,$J8,F42,"P")</f>
        <v>0.46237283249306649</v>
      </c>
      <c r="G50" s="10">
        <f ca="1">-_xll.QOpt_BlackDelta($I8,G18,$L8,$J8,G42,"P")</f>
        <v>0.70032830494553633</v>
      </c>
      <c r="H50" s="10">
        <f ca="1">-_xll.QOpt_BlackDelta($I8,H18,$L8,$J8,H42,"P")</f>
        <v>0.81718532377546038</v>
      </c>
      <c r="I50" s="10">
        <f ca="1">-_xll.QOpt_BlackDelta($I8,I18,$L8,$J8,I42,"P")</f>
        <v>0.88912279556666107</v>
      </c>
      <c r="J50" s="10">
        <f ca="1">-_xll.QOpt_BlackDelta($I8,J18,$L8,$J8,J42,"P")</f>
        <v>0.90077696242313843</v>
      </c>
      <c r="K50" t="str">
        <f ca="1">_xll.QInterp_Create1dInterpolator(A18&amp;"vol",B50:J50,B42:J42,"CubicSpline")</f>
        <v>18mvol¬0</v>
      </c>
      <c r="O50" t="str">
        <f ca="1"/>
        <v>6m~0.15</v>
      </c>
      <c r="P50" t="str">
        <f ca="1"/>
        <v>ZAR</v>
      </c>
      <c r="Q50" s="62" t="str">
        <f ca="1"/>
        <v>EuropeanOption</v>
      </c>
      <c r="R50" s="62" t="str">
        <f ca="1"/>
        <v/>
      </c>
      <c r="S50" s="62">
        <f ca="1"/>
        <v>76.006042518491753</v>
      </c>
      <c r="T50" t="str">
        <f t="shared" ca="1" si="4"/>
        <v>6m</v>
      </c>
      <c r="U50" t="str">
        <f t="shared" ca="1" si="5"/>
        <v>0.15</v>
      </c>
      <c r="V50" t="str">
        <f t="shared" ca="1" si="6"/>
        <v>6m0.15</v>
      </c>
      <c r="W50" s="62">
        <f t="shared" ca="1" si="7"/>
        <v>76.006042518491753</v>
      </c>
    </row>
    <row r="51" spans="1:23" x14ac:dyDescent="0.35">
      <c r="B51" s="10"/>
      <c r="C51" s="10"/>
      <c r="D51" s="10"/>
      <c r="E51" s="10"/>
      <c r="F51" s="10"/>
      <c r="G51" s="10"/>
      <c r="H51" s="10"/>
      <c r="I51" s="10"/>
      <c r="J51" s="10"/>
      <c r="O51" t="str">
        <f ca="1"/>
        <v>6m~0.25</v>
      </c>
      <c r="P51" t="str">
        <f ca="1"/>
        <v>ZAR</v>
      </c>
      <c r="Q51" s="62" t="str">
        <f ca="1"/>
        <v>EuropeanOption</v>
      </c>
      <c r="R51" s="62" t="str">
        <f ca="1"/>
        <v/>
      </c>
      <c r="S51" s="62">
        <f ca="1"/>
        <v>222.48456296830196</v>
      </c>
      <c r="T51" t="str">
        <f t="shared" ca="1" si="4"/>
        <v>6m</v>
      </c>
      <c r="U51" t="str">
        <f t="shared" ca="1" si="5"/>
        <v>0.25</v>
      </c>
      <c r="V51" t="str">
        <f t="shared" ca="1" si="6"/>
        <v>6m0.25</v>
      </c>
      <c r="W51" s="62">
        <f t="shared" ca="1" si="7"/>
        <v>222.48456296830196</v>
      </c>
    </row>
    <row r="52" spans="1:23" x14ac:dyDescent="0.35">
      <c r="O52" t="str">
        <f ca="1"/>
        <v>6m~0.5</v>
      </c>
      <c r="P52" t="str">
        <f ca="1"/>
        <v>ZAR</v>
      </c>
      <c r="Q52" s="62" t="str">
        <f ca="1"/>
        <v>EuropeanOption</v>
      </c>
      <c r="R52" s="62" t="str">
        <f ca="1"/>
        <v/>
      </c>
      <c r="S52" s="62">
        <f ca="1"/>
        <v>795.91539129388786</v>
      </c>
      <c r="T52" t="str">
        <f t="shared" ca="1" si="4"/>
        <v>6m</v>
      </c>
      <c r="U52" t="str">
        <f t="shared" ca="1" si="5"/>
        <v>0.5</v>
      </c>
      <c r="V52" t="str">
        <f t="shared" ca="1" si="6"/>
        <v>6m0.5</v>
      </c>
      <c r="W52" s="62">
        <f t="shared" ca="1" si="7"/>
        <v>795.91539129388786</v>
      </c>
    </row>
    <row r="53" spans="1:23" x14ac:dyDescent="0.35">
      <c r="B53" s="65">
        <v>0.1</v>
      </c>
      <c r="C53" s="65">
        <v>0.25</v>
      </c>
      <c r="D53" s="65">
        <v>0.5</v>
      </c>
      <c r="E53" s="65">
        <v>0.75</v>
      </c>
      <c r="F53" s="65">
        <v>0.9</v>
      </c>
      <c r="O53" t="str">
        <f ca="1"/>
        <v>6m~0.75</v>
      </c>
      <c r="P53" t="str">
        <f ca="1"/>
        <v>ZAR</v>
      </c>
      <c r="Q53" s="62" t="str">
        <f ca="1"/>
        <v>EuropeanOption</v>
      </c>
      <c r="R53" s="62" t="str">
        <f ca="1"/>
        <v/>
      </c>
      <c r="S53" s="62">
        <f ca="1"/>
        <v>293.80897462088342</v>
      </c>
      <c r="T53" t="str">
        <f t="shared" ca="1" si="4"/>
        <v>6m</v>
      </c>
      <c r="U53" t="str">
        <f t="shared" ca="1" si="5"/>
        <v>0.75</v>
      </c>
      <c r="V53" t="str">
        <f t="shared" ca="1" si="6"/>
        <v>6m0.75</v>
      </c>
      <c r="W53" s="62">
        <f t="shared" ca="1" si="7"/>
        <v>293.80897462088342</v>
      </c>
    </row>
    <row r="54" spans="1:23" x14ac:dyDescent="0.35">
      <c r="A54" t="str">
        <f ca="1">A12</f>
        <v>1m</v>
      </c>
      <c r="B54" s="10">
        <f ca="1">_xll.QInterp_Interpolate1d($K44,B$53)</f>
        <v>0.14147838145942024</v>
      </c>
      <c r="C54" s="10">
        <f ca="1">_xll.QInterp_Interpolate1d($K44,C$53)</f>
        <v>0.14416391082554272</v>
      </c>
      <c r="D54" s="10">
        <f ca="1">_xll.QInterp_Interpolate1d($K44,D$53)</f>
        <v>0.1503964915570204</v>
      </c>
      <c r="E54" s="10">
        <f ca="1">_xll.QInterp_Interpolate1d($K44,E$53)</f>
        <v>0.16184093694045634</v>
      </c>
      <c r="F54" s="10">
        <f ca="1">_xll.QInterp_Interpolate1d($K44,F$53)</f>
        <v>0.17266654561329367</v>
      </c>
      <c r="O54" t="str">
        <f ca="1"/>
        <v>6m~0.9</v>
      </c>
      <c r="P54" t="str">
        <f ca="1"/>
        <v>ZAR</v>
      </c>
      <c r="Q54" s="62" t="str">
        <f ca="1"/>
        <v>EuropeanOption</v>
      </c>
      <c r="R54" s="62" t="str">
        <f ca="1"/>
        <v/>
      </c>
      <c r="S54" s="62">
        <f ca="1"/>
        <v>104.74214390078721</v>
      </c>
      <c r="T54" t="str">
        <f t="shared" ca="1" si="4"/>
        <v>6m</v>
      </c>
      <c r="U54" t="str">
        <f t="shared" ca="1" si="5"/>
        <v>0.9</v>
      </c>
      <c r="V54" t="str">
        <f t="shared" ca="1" si="6"/>
        <v>6m0.9</v>
      </c>
      <c r="W54" s="62">
        <f t="shared" ca="1" si="7"/>
        <v>104.74214390078721</v>
      </c>
    </row>
    <row r="55" spans="1:23" x14ac:dyDescent="0.35">
      <c r="A55" t="str">
        <f t="shared" ref="A55:A60" ca="1" si="15">A13</f>
        <v>2m</v>
      </c>
      <c r="B55" s="10">
        <f ca="1">_xll.QInterp_Interpolate1d($K45,B$53)</f>
        <v>0.14891316573083488</v>
      </c>
      <c r="C55" s="10">
        <f ca="1">_xll.QInterp_Interpolate1d($K45,C$53)</f>
        <v>0.15298139323478663</v>
      </c>
      <c r="D55" s="10">
        <f ca="1">_xll.QInterp_Interpolate1d($K45,D$53)</f>
        <v>0.16124618081213821</v>
      </c>
      <c r="E55" s="10">
        <f ca="1">_xll.QInterp_Interpolate1d($K45,E$53)</f>
        <v>0.17580598289997318</v>
      </c>
      <c r="F55" s="10">
        <f ca="1">_xll.QInterp_Interpolate1d($K45,F$53)</f>
        <v>0.19001448585284347</v>
      </c>
      <c r="O55" t="str">
        <f ca="1"/>
        <v>6m~0.99</v>
      </c>
      <c r="P55" t="str">
        <f ca="1"/>
        <v>ZAR</v>
      </c>
      <c r="Q55" s="62" t="str">
        <f ca="1"/>
        <v>EuropeanOption</v>
      </c>
      <c r="R55" s="62" t="str">
        <f ca="1"/>
        <v/>
      </c>
      <c r="S55" s="62">
        <f ca="1"/>
        <v>10.751137464567979</v>
      </c>
      <c r="T55" t="str">
        <f t="shared" ca="1" si="4"/>
        <v>6m</v>
      </c>
      <c r="U55" t="str">
        <f t="shared" ca="1" si="5"/>
        <v>0.99</v>
      </c>
      <c r="V55" t="str">
        <f t="shared" ca="1" si="6"/>
        <v>6m0.99</v>
      </c>
      <c r="W55" s="62">
        <f t="shared" ca="1" si="7"/>
        <v>10.751137464567979</v>
      </c>
    </row>
    <row r="56" spans="1:23" x14ac:dyDescent="0.35">
      <c r="A56" t="str">
        <f t="shared" ca="1" si="15"/>
        <v>3m</v>
      </c>
      <c r="B56" s="10">
        <f ca="1">_xll.QInterp_Interpolate1d($K46,B$53)</f>
        <v>0.15089962269193341</v>
      </c>
      <c r="C56" s="10">
        <f ca="1">_xll.QInterp_Interpolate1d($K46,C$53)</f>
        <v>0.15505362337088627</v>
      </c>
      <c r="D56" s="10">
        <f ca="1">_xll.QInterp_Interpolate1d($K46,D$53)</f>
        <v>0.16268624626771644</v>
      </c>
      <c r="E56" s="10">
        <f ca="1">_xll.QInterp_Interpolate1d($K46,E$53)</f>
        <v>0.17834270194940038</v>
      </c>
      <c r="F56" s="10">
        <f ca="1">_xll.QInterp_Interpolate1d($K46,F$53)</f>
        <v>0.192608686725105</v>
      </c>
      <c r="O56" t="str">
        <f ca="1"/>
        <v>6m~0.9999</v>
      </c>
      <c r="P56" t="str">
        <f ca="1"/>
        <v>ZAR</v>
      </c>
      <c r="Q56" s="62" t="str">
        <f ca="1"/>
        <v>EuropeanOption</v>
      </c>
      <c r="R56" s="62" t="str">
        <f ca="1"/>
        <v/>
      </c>
      <c r="S56" s="62">
        <f ca="1"/>
        <v>0.11936545128887842</v>
      </c>
      <c r="T56" t="str">
        <f t="shared" ca="1" si="4"/>
        <v>6m</v>
      </c>
      <c r="U56" t="str">
        <f t="shared" ca="1" si="5"/>
        <v>0.9999</v>
      </c>
      <c r="V56" t="str">
        <f t="shared" ca="1" si="6"/>
        <v>6m0.9999</v>
      </c>
      <c r="W56" s="62">
        <f t="shared" ca="1" si="7"/>
        <v>0.11936545128887842</v>
      </c>
    </row>
    <row r="57" spans="1:23" x14ac:dyDescent="0.35">
      <c r="A57" t="str">
        <f t="shared" ca="1" si="15"/>
        <v>6m</v>
      </c>
      <c r="B57" s="10">
        <f ca="1">_xll.QInterp_Interpolate1d($K47,B$53)</f>
        <v>0.15370152806970155</v>
      </c>
      <c r="C57" s="10">
        <f ca="1">_xll.QInterp_Interpolate1d($K47,C$53)</f>
        <v>0.15883499148882821</v>
      </c>
      <c r="D57" s="10">
        <f ca="1">_xll.QInterp_Interpolate1d($K47,D$53)</f>
        <v>0.16864536289430151</v>
      </c>
      <c r="E57" s="10">
        <f ca="1">_xll.QInterp_Interpolate1d($K47,E$53)</f>
        <v>0.18712036881828015</v>
      </c>
      <c r="F57" s="10">
        <f ca="1">_xll.QInterp_Interpolate1d($K47,F$53)</f>
        <v>0.2046908563954275</v>
      </c>
      <c r="O57" t="str">
        <f ca="1"/>
        <v>9m~ZSC</v>
      </c>
      <c r="P57" t="str">
        <f ca="1"/>
        <v>ZAR</v>
      </c>
      <c r="Q57" s="62" t="str">
        <f ca="1"/>
        <v>EuropeanOption</v>
      </c>
      <c r="R57" s="62" t="str">
        <f ca="1"/>
        <v/>
      </c>
      <c r="S57" s="62">
        <f ca="1"/>
        <v>18406.687251042018</v>
      </c>
      <c r="T57" t="str">
        <f t="shared" ca="1" si="4"/>
        <v>9m</v>
      </c>
      <c r="U57" t="str">
        <f t="shared" ca="1" si="5"/>
        <v>ZSC</v>
      </c>
      <c r="V57" t="str">
        <f t="shared" ca="1" si="6"/>
        <v>9mZSC</v>
      </c>
      <c r="W57" s="62">
        <f t="shared" ca="1" si="7"/>
        <v>18406.687251042018</v>
      </c>
    </row>
    <row r="58" spans="1:23" x14ac:dyDescent="0.35">
      <c r="A58" t="str">
        <f t="shared" ca="1" si="15"/>
        <v>9m</v>
      </c>
      <c r="B58" s="10">
        <f ca="1">_xll.QInterp_Interpolate1d($K48,B$53)</f>
        <v>0.15577367474695952</v>
      </c>
      <c r="C58" s="10">
        <f ca="1">_xll.QInterp_Interpolate1d($K48,C$53)</f>
        <v>0.16224351364908796</v>
      </c>
      <c r="D58" s="10">
        <f ca="1">_xll.QInterp_Interpolate1d($K48,D$53)</f>
        <v>0.1738729403267141</v>
      </c>
      <c r="E58" s="10">
        <f ca="1">_xll.QInterp_Interpolate1d($K48,E$53)</f>
        <v>0.19470710443245895</v>
      </c>
      <c r="F58" s="10">
        <f ca="1">_xll.QInterp_Interpolate1d($K48,F$53)</f>
        <v>0.21247020879782993</v>
      </c>
      <c r="O58" t="str">
        <f ca="1"/>
        <v>9m~0.05</v>
      </c>
      <c r="P58" t="str">
        <f ca="1"/>
        <v>ZAR</v>
      </c>
      <c r="Q58" s="62" t="str">
        <f ca="1"/>
        <v>EuropeanOption</v>
      </c>
      <c r="R58" s="62" t="str">
        <f ca="1"/>
        <v/>
      </c>
      <c r="S58" s="62">
        <f ca="1"/>
        <v>8.7013431133478978</v>
      </c>
      <c r="T58" t="str">
        <f t="shared" ca="1" si="4"/>
        <v>9m</v>
      </c>
      <c r="U58" t="str">
        <f t="shared" ca="1" si="5"/>
        <v>0.05</v>
      </c>
      <c r="V58" t="str">
        <f t="shared" ca="1" si="6"/>
        <v>9m0.05</v>
      </c>
      <c r="W58" s="62">
        <f t="shared" ca="1" si="7"/>
        <v>8.7013431133478978</v>
      </c>
    </row>
    <row r="59" spans="1:23" x14ac:dyDescent="0.35">
      <c r="A59" t="str">
        <f t="shared" ca="1" si="15"/>
        <v>1y</v>
      </c>
      <c r="B59" s="10">
        <f ca="1">_xll.QInterp_Interpolate1d($K49,B$53)</f>
        <v>0.15888172726976912</v>
      </c>
      <c r="C59" s="10">
        <f ca="1">_xll.QInterp_Interpolate1d($K49,C$53)</f>
        <v>0.16559130240730058</v>
      </c>
      <c r="D59" s="10">
        <f ca="1">_xll.QInterp_Interpolate1d($K49,D$53)</f>
        <v>0.17816504058444577</v>
      </c>
      <c r="E59" s="10">
        <f ca="1">_xll.QInterp_Interpolate1d($K49,E$53)</f>
        <v>0.20113095341739254</v>
      </c>
      <c r="F59" s="10">
        <f ca="1">_xll.QInterp_Interpolate1d($K49,F$53)</f>
        <v>0.22085825520398975</v>
      </c>
      <c r="O59" t="str">
        <f ca="1"/>
        <v>9m~0.1</v>
      </c>
      <c r="P59" t="str">
        <f ca="1"/>
        <v>ZAR</v>
      </c>
      <c r="Q59" s="62" t="str">
        <f ca="1"/>
        <v>EuropeanOption</v>
      </c>
      <c r="R59" s="62" t="str">
        <f ca="1"/>
        <v/>
      </c>
      <c r="S59" s="62">
        <f ca="1"/>
        <v>38.359000738750503</v>
      </c>
      <c r="T59" t="str">
        <f t="shared" ca="1" si="4"/>
        <v>9m</v>
      </c>
      <c r="U59" t="str">
        <f t="shared" ca="1" si="5"/>
        <v>0.1</v>
      </c>
      <c r="V59" t="str">
        <f t="shared" ca="1" si="6"/>
        <v>9m0.1</v>
      </c>
      <c r="W59" s="62">
        <f t="shared" ca="1" si="7"/>
        <v>38.359000738750503</v>
      </c>
    </row>
    <row r="60" spans="1:23" x14ac:dyDescent="0.35">
      <c r="A60" t="str">
        <f t="shared" ca="1" si="15"/>
        <v>18m</v>
      </c>
      <c r="B60" s="10">
        <f ca="1">_xll.QInterp_Interpolate1d($K50,B$53)</f>
        <v>0.16490217360479822</v>
      </c>
      <c r="C60" s="10">
        <f ca="1">_xll.QInterp_Interpolate1d($K50,C$53)</f>
        <v>0.17174767024329748</v>
      </c>
      <c r="D60" s="10">
        <f ca="1">_xll.QInterp_Interpolate1d($K50,D$53)</f>
        <v>0.18529094905416776</v>
      </c>
      <c r="E60" s="10">
        <f ca="1">_xll.QInterp_Interpolate1d($K50,E$53)</f>
        <v>0.21066710928441296</v>
      </c>
      <c r="F60" s="10">
        <f ca="1">_xll.QInterp_Interpolate1d($K50,F$53)</f>
        <v>0.239046248637169</v>
      </c>
      <c r="O60" t="str">
        <f ca="1"/>
        <v>9m~0.15</v>
      </c>
      <c r="P60" t="str">
        <f ca="1"/>
        <v>ZAR</v>
      </c>
      <c r="Q60" s="62" t="str">
        <f ca="1"/>
        <v>EuropeanOption</v>
      </c>
      <c r="R60" s="62" t="str">
        <f ca="1"/>
        <v/>
      </c>
      <c r="S60" s="62">
        <f ca="1"/>
        <v>93.39381484414244</v>
      </c>
      <c r="T60" t="str">
        <f t="shared" ca="1" si="4"/>
        <v>9m</v>
      </c>
      <c r="U60" t="str">
        <f t="shared" ca="1" si="5"/>
        <v>0.15</v>
      </c>
      <c r="V60" t="str">
        <f t="shared" ca="1" si="6"/>
        <v>9m0.15</v>
      </c>
      <c r="W60" s="62">
        <f t="shared" ca="1" si="7"/>
        <v>93.39381484414244</v>
      </c>
    </row>
    <row r="61" spans="1:23" x14ac:dyDescent="0.35">
      <c r="O61" t="str">
        <f ca="1"/>
        <v>9m~0.25</v>
      </c>
      <c r="P61" t="str">
        <f ca="1"/>
        <v>ZAR</v>
      </c>
      <c r="Q61" s="62" t="str">
        <f ca="1"/>
        <v>EuropeanOption</v>
      </c>
      <c r="R61" s="62" t="str">
        <f ca="1"/>
        <v/>
      </c>
      <c r="S61" s="62">
        <f ca="1"/>
        <v>282.15672080226238</v>
      </c>
      <c r="T61" t="str">
        <f t="shared" ca="1" si="4"/>
        <v>9m</v>
      </c>
      <c r="U61" t="str">
        <f t="shared" ca="1" si="5"/>
        <v>0.25</v>
      </c>
      <c r="V61" t="str">
        <f t="shared" ca="1" si="6"/>
        <v>9m0.25</v>
      </c>
      <c r="W61" s="62">
        <f t="shared" ca="1" si="7"/>
        <v>282.15672080226238</v>
      </c>
    </row>
    <row r="62" spans="1:23" x14ac:dyDescent="0.35">
      <c r="A62" t="s">
        <v>99</v>
      </c>
      <c r="C62" s="3" t="s">
        <v>59</v>
      </c>
      <c r="D62" s="110" t="s">
        <v>63</v>
      </c>
      <c r="E62" s="110"/>
      <c r="F62" s="110" t="s">
        <v>64</v>
      </c>
      <c r="G62" s="110"/>
      <c r="O62" t="str">
        <f ca="1"/>
        <v>9m~0.5</v>
      </c>
      <c r="P62" t="str">
        <f ca="1"/>
        <v>ZAR</v>
      </c>
      <c r="Q62" s="62" t="str">
        <f ca="1"/>
        <v>EuropeanOption</v>
      </c>
      <c r="R62" s="62" t="str">
        <f ca="1"/>
        <v/>
      </c>
      <c r="S62" s="62">
        <f ca="1"/>
        <v>982.20044298791538</v>
      </c>
      <c r="T62" t="str">
        <f t="shared" ca="1" si="4"/>
        <v>9m</v>
      </c>
      <c r="U62" t="str">
        <f t="shared" ca="1" si="5"/>
        <v>0.5</v>
      </c>
      <c r="V62" t="str">
        <f t="shared" ca="1" si="6"/>
        <v>9m0.5</v>
      </c>
      <c r="W62" s="62">
        <f t="shared" ca="1" si="7"/>
        <v>982.20044298791538</v>
      </c>
    </row>
    <row r="63" spans="1:23" x14ac:dyDescent="0.35">
      <c r="C63" s="61"/>
      <c r="D63" s="65">
        <v>0.25</v>
      </c>
      <c r="E63" s="65">
        <v>0.1</v>
      </c>
      <c r="F63" s="65">
        <v>0.25</v>
      </c>
      <c r="G63" s="65">
        <v>0.1</v>
      </c>
      <c r="O63" t="str">
        <f ca="1"/>
        <v>9m~0.75</v>
      </c>
      <c r="P63" t="str">
        <f ca="1"/>
        <v>ZAR</v>
      </c>
      <c r="Q63" s="62" t="str">
        <f ca="1"/>
        <v>EuropeanOption</v>
      </c>
      <c r="R63" s="62" t="str">
        <f ca="1"/>
        <v/>
      </c>
      <c r="S63" s="62">
        <f ca="1"/>
        <v>372.01723621247459</v>
      </c>
      <c r="T63" t="str">
        <f t="shared" ca="1" si="4"/>
        <v>9m</v>
      </c>
      <c r="U63" t="str">
        <f t="shared" ca="1" si="5"/>
        <v>0.75</v>
      </c>
      <c r="V63" t="str">
        <f t="shared" ca="1" si="6"/>
        <v>9m0.75</v>
      </c>
      <c r="W63" s="62">
        <f t="shared" ca="1" si="7"/>
        <v>372.01723621247459</v>
      </c>
    </row>
    <row r="64" spans="1:23" x14ac:dyDescent="0.35">
      <c r="B64" t="str">
        <f t="shared" ref="B64:B70" ca="1" si="16">A54</f>
        <v>1m</v>
      </c>
      <c r="C64" s="10">
        <f t="shared" ref="C64:C70" ca="1" si="17">D54</f>
        <v>0.1503964915570204</v>
      </c>
      <c r="D64" s="10">
        <f t="shared" ref="D64:D70" ca="1" si="18">E54-C54</f>
        <v>1.7677026114913619E-2</v>
      </c>
      <c r="E64" s="10">
        <f t="shared" ref="E64:E70" ca="1" si="19">F54-B54</f>
        <v>3.1188164153873432E-2</v>
      </c>
      <c r="F64" s="10">
        <f t="shared" ref="F64:F70" ca="1" si="20">(E54+C54)/2-D54</f>
        <v>2.6059323259791378E-3</v>
      </c>
      <c r="G64" s="10">
        <f t="shared" ref="G64:G70" ca="1" si="21">(F54+B54)/2-D54</f>
        <v>6.6759719793365591E-3</v>
      </c>
      <c r="H64" s="1">
        <f t="shared" ref="H64:H70" ca="1" si="22">B2</f>
        <v>43591</v>
      </c>
      <c r="O64" t="str">
        <f ca="1"/>
        <v>9m~0.9</v>
      </c>
      <c r="P64" t="str">
        <f ca="1"/>
        <v>ZAR</v>
      </c>
      <c r="Q64" s="62" t="str">
        <f ca="1"/>
        <v>EuropeanOption</v>
      </c>
      <c r="R64" s="62" t="str">
        <f ca="1"/>
        <v/>
      </c>
      <c r="S64" s="62">
        <f ca="1"/>
        <v>136.32340563077636</v>
      </c>
      <c r="T64" t="str">
        <f t="shared" ca="1" si="4"/>
        <v>9m</v>
      </c>
      <c r="U64" t="str">
        <f t="shared" ca="1" si="5"/>
        <v>0.9</v>
      </c>
      <c r="V64" t="str">
        <f t="shared" ca="1" si="6"/>
        <v>9m0.9</v>
      </c>
      <c r="W64" s="62">
        <f t="shared" ca="1" si="7"/>
        <v>136.32340563077636</v>
      </c>
    </row>
    <row r="65" spans="2:23" x14ac:dyDescent="0.35">
      <c r="B65" t="str">
        <f t="shared" ca="1" si="16"/>
        <v>2m</v>
      </c>
      <c r="C65" s="10">
        <f t="shared" ca="1" si="17"/>
        <v>0.16124618081213821</v>
      </c>
      <c r="D65" s="10">
        <f t="shared" ca="1" si="18"/>
        <v>2.2824589665186551E-2</v>
      </c>
      <c r="E65" s="10">
        <f t="shared" ca="1" si="19"/>
        <v>4.1101320122008594E-2</v>
      </c>
      <c r="F65" s="10">
        <f t="shared" ca="1" si="20"/>
        <v>3.1475072552417105E-3</v>
      </c>
      <c r="G65" s="10">
        <f t="shared" ca="1" si="21"/>
        <v>8.2176449797009554E-3</v>
      </c>
      <c r="H65" s="1">
        <f t="shared" ca="1" si="22"/>
        <v>43621</v>
      </c>
      <c r="O65" t="str">
        <f ca="1"/>
        <v>9m~0.99</v>
      </c>
      <c r="P65" t="str">
        <f ca="1"/>
        <v>ZAR</v>
      </c>
      <c r="Q65" s="62" t="str">
        <f ca="1"/>
        <v>EuropeanOption</v>
      </c>
      <c r="R65" s="62" t="str">
        <f ca="1"/>
        <v/>
      </c>
      <c r="S65" s="62">
        <f ca="1"/>
        <v>15.272290333607557</v>
      </c>
      <c r="T65" t="str">
        <f t="shared" ca="1" si="4"/>
        <v>9m</v>
      </c>
      <c r="U65" t="str">
        <f t="shared" ca="1" si="5"/>
        <v>0.99</v>
      </c>
      <c r="V65" t="str">
        <f t="shared" ca="1" si="6"/>
        <v>9m0.99</v>
      </c>
      <c r="W65" s="62">
        <f t="shared" ca="1" si="7"/>
        <v>15.272290333607557</v>
      </c>
    </row>
    <row r="66" spans="2:23" x14ac:dyDescent="0.35">
      <c r="B66" t="str">
        <f t="shared" ca="1" si="16"/>
        <v>3m</v>
      </c>
      <c r="C66" s="10">
        <f t="shared" ca="1" si="17"/>
        <v>0.16268624626771644</v>
      </c>
      <c r="D66" s="10">
        <f t="shared" ca="1" si="18"/>
        <v>2.3289078578514116E-2</v>
      </c>
      <c r="E66" s="10">
        <f t="shared" ca="1" si="19"/>
        <v>4.1709064033171594E-2</v>
      </c>
      <c r="F66" s="10">
        <f t="shared" ca="1" si="20"/>
        <v>4.011916392426873E-3</v>
      </c>
      <c r="G66" s="10">
        <f t="shared" ca="1" si="21"/>
        <v>9.0679084408027688E-3</v>
      </c>
      <c r="H66" s="1">
        <f t="shared" ca="1" si="22"/>
        <v>43651</v>
      </c>
      <c r="O66" t="str">
        <f ca="1"/>
        <v>9m~0.9999</v>
      </c>
      <c r="P66" t="str">
        <f ca="1"/>
        <v>ZAR</v>
      </c>
      <c r="Q66" s="62" t="str">
        <f ca="1"/>
        <v>EuropeanOption</v>
      </c>
      <c r="R66" s="62" t="str">
        <f ca="1"/>
        <v/>
      </c>
      <c r="S66" s="62">
        <f ca="1"/>
        <v>0.29419730972706709</v>
      </c>
      <c r="T66" t="str">
        <f t="shared" ca="1" si="4"/>
        <v>9m</v>
      </c>
      <c r="U66" t="str">
        <f t="shared" ca="1" si="5"/>
        <v>0.9999</v>
      </c>
      <c r="V66" t="str">
        <f t="shared" ca="1" si="6"/>
        <v>9m0.9999</v>
      </c>
      <c r="W66" s="62">
        <f t="shared" ca="1" si="7"/>
        <v>0.29419730972706709</v>
      </c>
    </row>
    <row r="67" spans="2:23" x14ac:dyDescent="0.35">
      <c r="B67" t="str">
        <f t="shared" ca="1" si="16"/>
        <v>6m</v>
      </c>
      <c r="C67" s="10">
        <f t="shared" ca="1" si="17"/>
        <v>0.16864536289430151</v>
      </c>
      <c r="D67" s="10">
        <f t="shared" ca="1" si="18"/>
        <v>2.8285377329451938E-2</v>
      </c>
      <c r="E67" s="10">
        <f t="shared" ca="1" si="19"/>
        <v>5.0989328325725947E-2</v>
      </c>
      <c r="F67" s="10">
        <f t="shared" ca="1" si="20"/>
        <v>4.3323172592526771E-3</v>
      </c>
      <c r="G67" s="10">
        <f t="shared" ca="1" si="21"/>
        <v>1.0550829338263013E-2</v>
      </c>
      <c r="H67" s="1">
        <f t="shared" ca="1" si="22"/>
        <v>43745</v>
      </c>
      <c r="O67" t="str">
        <f ca="1"/>
        <v>1y~ZSC</v>
      </c>
      <c r="P67" t="str">
        <f ca="1"/>
        <v>ZAR</v>
      </c>
      <c r="Q67" s="62" t="str">
        <f ca="1"/>
        <v>EuropeanOption</v>
      </c>
      <c r="R67" s="62" t="str">
        <f ca="1"/>
        <v/>
      </c>
      <c r="S67" s="62">
        <f ca="1"/>
        <v>18421.766120038184</v>
      </c>
      <c r="T67" t="str">
        <f t="shared" ca="1" si="4"/>
        <v>1y</v>
      </c>
      <c r="U67" t="str">
        <f t="shared" ca="1" si="5"/>
        <v>ZSC</v>
      </c>
      <c r="V67" t="str">
        <f t="shared" ca="1" si="6"/>
        <v>1yZSC</v>
      </c>
      <c r="W67" s="62">
        <f t="shared" ca="1" si="7"/>
        <v>18421.766120038184</v>
      </c>
    </row>
    <row r="68" spans="2:23" x14ac:dyDescent="0.35">
      <c r="B68" t="str">
        <f t="shared" ca="1" si="16"/>
        <v>9m</v>
      </c>
      <c r="C68" s="10">
        <f t="shared" ca="1" si="17"/>
        <v>0.1738729403267141</v>
      </c>
      <c r="D68" s="10">
        <f t="shared" ca="1" si="18"/>
        <v>3.2463590783370994E-2</v>
      </c>
      <c r="E68" s="10">
        <f t="shared" ca="1" si="19"/>
        <v>5.6696534050870412E-2</v>
      </c>
      <c r="F68" s="10">
        <f t="shared" ca="1" si="20"/>
        <v>4.6023687140593628E-3</v>
      </c>
      <c r="G68" s="10">
        <f t="shared" ca="1" si="21"/>
        <v>1.0249001445680611E-2</v>
      </c>
      <c r="H68" s="1">
        <f t="shared" ca="1" si="22"/>
        <v>43836</v>
      </c>
      <c r="O68" t="str">
        <f ca="1"/>
        <v>1y~0.05</v>
      </c>
      <c r="P68" t="str">
        <f ca="1"/>
        <v>ZAR</v>
      </c>
      <c r="Q68" s="62" t="str">
        <f ca="1"/>
        <v>EuropeanOption</v>
      </c>
      <c r="R68" s="62" t="str">
        <f ca="1"/>
        <v/>
      </c>
      <c r="S68" s="62">
        <f ca="1"/>
        <v>10.524694176655213</v>
      </c>
      <c r="T68" t="str">
        <f t="shared" ca="1" si="4"/>
        <v>1y</v>
      </c>
      <c r="U68" t="str">
        <f t="shared" ca="1" si="5"/>
        <v>0.05</v>
      </c>
      <c r="V68" t="str">
        <f t="shared" ca="1" si="6"/>
        <v>1y0.05</v>
      </c>
      <c r="W68" s="62">
        <f t="shared" ca="1" si="7"/>
        <v>10.524694176655213</v>
      </c>
    </row>
    <row r="69" spans="2:23" x14ac:dyDescent="0.35">
      <c r="B69" t="str">
        <f t="shared" ca="1" si="16"/>
        <v>1y</v>
      </c>
      <c r="C69" s="10">
        <f t="shared" ca="1" si="17"/>
        <v>0.17816504058444577</v>
      </c>
      <c r="D69" s="10">
        <f t="shared" ca="1" si="18"/>
        <v>3.553965101009196E-2</v>
      </c>
      <c r="E69" s="10">
        <f t="shared" ca="1" si="19"/>
        <v>6.1976527934220621E-2</v>
      </c>
      <c r="F69" s="10">
        <f t="shared" ca="1" si="20"/>
        <v>5.196087327900778E-3</v>
      </c>
      <c r="G69" s="10">
        <f t="shared" ca="1" si="21"/>
        <v>1.1704950652433654E-2</v>
      </c>
      <c r="H69" s="1">
        <f t="shared" ca="1" si="22"/>
        <v>43927</v>
      </c>
      <c r="O69" t="str">
        <f ca="1"/>
        <v>1y~0.1</v>
      </c>
      <c r="P69" t="str">
        <f ca="1"/>
        <v>ZAR</v>
      </c>
      <c r="Q69" s="62" t="str">
        <f ca="1"/>
        <v>EuropeanOption</v>
      </c>
      <c r="R69" s="62" t="str">
        <f ca="1"/>
        <v/>
      </c>
      <c r="S69" s="62">
        <f ca="1"/>
        <v>46.751687956432669</v>
      </c>
      <c r="T69" t="str">
        <f t="shared" ca="1" si="4"/>
        <v>1y</v>
      </c>
      <c r="U69" t="str">
        <f t="shared" ca="1" si="5"/>
        <v>0.1</v>
      </c>
      <c r="V69" t="str">
        <f t="shared" ca="1" si="6"/>
        <v>1y0.1</v>
      </c>
      <c r="W69" s="62">
        <f t="shared" ca="1" si="7"/>
        <v>46.751687956432669</v>
      </c>
    </row>
    <row r="70" spans="2:23" x14ac:dyDescent="0.35">
      <c r="B70" t="str">
        <f t="shared" ca="1" si="16"/>
        <v>18m</v>
      </c>
      <c r="C70" s="10">
        <f t="shared" ca="1" si="17"/>
        <v>0.18529094905416776</v>
      </c>
      <c r="D70" s="10">
        <f t="shared" ca="1" si="18"/>
        <v>3.8919439041115472E-2</v>
      </c>
      <c r="E70" s="10">
        <f t="shared" ca="1" si="19"/>
        <v>7.4144075032370776E-2</v>
      </c>
      <c r="F70" s="10">
        <f t="shared" ca="1" si="20"/>
        <v>5.9164407096874427E-3</v>
      </c>
      <c r="G70" s="10">
        <f t="shared" ca="1" si="21"/>
        <v>1.6683262066815863E-2</v>
      </c>
      <c r="H70" s="1">
        <f t="shared" ca="1" si="22"/>
        <v>44109</v>
      </c>
      <c r="O70" t="str">
        <f ca="1"/>
        <v>1y~0.15</v>
      </c>
      <c r="P70" t="str">
        <f ca="1"/>
        <v>ZAR</v>
      </c>
      <c r="Q70" s="62" t="str">
        <f ca="1"/>
        <v>EuropeanOption</v>
      </c>
      <c r="R70" s="62" t="str">
        <f ca="1"/>
        <v/>
      </c>
      <c r="S70" s="62">
        <f ca="1"/>
        <v>112.41375536628237</v>
      </c>
      <c r="T70" t="str">
        <f t="shared" ca="1" si="4"/>
        <v>1y</v>
      </c>
      <c r="U70" t="str">
        <f t="shared" ca="1" si="5"/>
        <v>0.15</v>
      </c>
      <c r="V70" t="str">
        <f t="shared" ca="1" si="6"/>
        <v>1y0.15</v>
      </c>
      <c r="W70" s="62">
        <f t="shared" ca="1" si="7"/>
        <v>112.41375536628237</v>
      </c>
    </row>
    <row r="71" spans="2:23" x14ac:dyDescent="0.35">
      <c r="C71" s="1"/>
      <c r="D71" s="10"/>
      <c r="E71" s="10"/>
      <c r="F71" s="10"/>
      <c r="G71" s="10"/>
      <c r="H71" s="10"/>
      <c r="O71" t="str">
        <f ca="1"/>
        <v>1y~0.25</v>
      </c>
      <c r="P71" t="str">
        <f ca="1"/>
        <v>ZAR</v>
      </c>
      <c r="Q71" s="62" t="str">
        <f ca="1"/>
        <v>EuropeanOption</v>
      </c>
      <c r="R71" s="62" t="str">
        <f ca="1"/>
        <v/>
      </c>
      <c r="S71" s="62">
        <f ca="1"/>
        <v>339.74579888389877</v>
      </c>
      <c r="T71" t="str">
        <f t="shared" ca="1" si="4"/>
        <v>1y</v>
      </c>
      <c r="U71" t="str">
        <f t="shared" ca="1" si="5"/>
        <v>0.25</v>
      </c>
      <c r="V71" t="str">
        <f t="shared" ca="1" si="6"/>
        <v>1y0.25</v>
      </c>
      <c r="W71" s="62">
        <f t="shared" ca="1" si="7"/>
        <v>339.74579888389877</v>
      </c>
    </row>
    <row r="72" spans="2:23" x14ac:dyDescent="0.35">
      <c r="C72" s="3"/>
      <c r="D72" s="3"/>
      <c r="E72" s="3"/>
      <c r="F72" s="3"/>
      <c r="G72" s="3"/>
      <c r="O72" t="str">
        <f ca="1"/>
        <v>1y~0.5</v>
      </c>
      <c r="P72" t="str">
        <f ca="1"/>
        <v>ZAR</v>
      </c>
      <c r="Q72" s="62" t="str">
        <f ca="1"/>
        <v>EuropeanOption</v>
      </c>
      <c r="R72" s="62" t="str">
        <f ca="1"/>
        <v/>
      </c>
      <c r="S72" s="62">
        <f ca="1"/>
        <v>1133.527573464052</v>
      </c>
      <c r="T72" t="str">
        <f t="shared" ca="1" si="4"/>
        <v>1y</v>
      </c>
      <c r="U72" t="str">
        <f t="shared" ca="1" si="5"/>
        <v>0.5</v>
      </c>
      <c r="V72" t="str">
        <f t="shared" ca="1" si="6"/>
        <v>1y0.5</v>
      </c>
      <c r="W72" s="62">
        <f t="shared" ca="1" si="7"/>
        <v>1133.527573464052</v>
      </c>
    </row>
    <row r="73" spans="2:23" x14ac:dyDescent="0.35">
      <c r="C73" s="61"/>
      <c r="D73" s="65"/>
      <c r="E73" s="65"/>
      <c r="F73" s="65"/>
      <c r="G73" s="65"/>
      <c r="O73" t="str">
        <f ca="1"/>
        <v>1y~0.75</v>
      </c>
      <c r="P73" t="str">
        <f ca="1"/>
        <v>ZAR</v>
      </c>
      <c r="Q73" s="62" t="str">
        <f ca="1"/>
        <v>EuropeanOption</v>
      </c>
      <c r="R73" s="62" t="str">
        <f ca="1"/>
        <v/>
      </c>
      <c r="S73" s="62">
        <f ca="1"/>
        <v>434.50136822162341</v>
      </c>
      <c r="T73" t="str">
        <f t="shared" ca="1" si="4"/>
        <v>1y</v>
      </c>
      <c r="U73" t="str">
        <f t="shared" ca="1" si="5"/>
        <v>0.75</v>
      </c>
      <c r="V73" t="str">
        <f t="shared" ca="1" si="6"/>
        <v>1y0.75</v>
      </c>
      <c r="W73" s="62">
        <f t="shared" ca="1" si="7"/>
        <v>434.50136822162341</v>
      </c>
    </row>
    <row r="74" spans="2:23" x14ac:dyDescent="0.35">
      <c r="C74" s="10"/>
      <c r="D74" s="10"/>
      <c r="E74" s="10"/>
      <c r="F74" s="10"/>
      <c r="G74" s="10"/>
      <c r="H74" s="1"/>
      <c r="O74" t="str">
        <f ca="1"/>
        <v>1y~0.9</v>
      </c>
      <c r="P74" t="str">
        <f ca="1"/>
        <v>ZAR</v>
      </c>
      <c r="Q74" s="62" t="str">
        <f ca="1"/>
        <v>EuropeanOption</v>
      </c>
      <c r="R74" s="62" t="str">
        <f ca="1"/>
        <v/>
      </c>
      <c r="S74" s="62">
        <f ca="1"/>
        <v>161.6592961588465</v>
      </c>
      <c r="T74" t="str">
        <f t="shared" ca="1" si="4"/>
        <v>1y</v>
      </c>
      <c r="U74" t="str">
        <f t="shared" ca="1" si="5"/>
        <v>0.9</v>
      </c>
      <c r="V74" t="str">
        <f t="shared" ca="1" si="6"/>
        <v>1y0.9</v>
      </c>
      <c r="W74" s="62">
        <f t="shared" ca="1" si="7"/>
        <v>161.6592961588465</v>
      </c>
    </row>
    <row r="75" spans="2:23" x14ac:dyDescent="0.35">
      <c r="C75" s="10"/>
      <c r="D75" s="10"/>
      <c r="E75" s="10"/>
      <c r="F75" s="10"/>
      <c r="G75" s="10"/>
      <c r="H75" s="1"/>
      <c r="O75" t="str">
        <f ca="1"/>
        <v>1y~0.99</v>
      </c>
      <c r="P75" t="str">
        <f ca="1"/>
        <v>ZAR</v>
      </c>
      <c r="Q75" s="62" t="str">
        <f ca="1"/>
        <v>EuropeanOption</v>
      </c>
      <c r="R75" s="62" t="str">
        <f ca="1"/>
        <v/>
      </c>
      <c r="S75" s="62">
        <f ca="1"/>
        <v>18.55888886868663</v>
      </c>
      <c r="T75" t="str">
        <f t="shared" ca="1" si="4"/>
        <v>1y</v>
      </c>
      <c r="U75" t="str">
        <f t="shared" ca="1" si="5"/>
        <v>0.99</v>
      </c>
      <c r="V75" t="str">
        <f t="shared" ca="1" si="6"/>
        <v>1y0.99</v>
      </c>
      <c r="W75" s="62">
        <f t="shared" ca="1" si="7"/>
        <v>18.55888886868663</v>
      </c>
    </row>
    <row r="76" spans="2:23" x14ac:dyDescent="0.35">
      <c r="C76" s="10"/>
      <c r="D76" s="10"/>
      <c r="E76" s="10"/>
      <c r="F76" s="10"/>
      <c r="G76" s="10"/>
      <c r="H76" s="1"/>
      <c r="O76" t="str">
        <f ca="1"/>
        <v>1y~0.9999</v>
      </c>
      <c r="P76" t="str">
        <f ca="1"/>
        <v>ZAR</v>
      </c>
      <c r="Q76" s="62" t="str">
        <f ca="1"/>
        <v>EuropeanOption</v>
      </c>
      <c r="R76" s="62" t="str">
        <f ca="1"/>
        <v/>
      </c>
      <c r="S76" s="62">
        <f ca="1"/>
        <v>0.40632225422983914</v>
      </c>
      <c r="T76" t="str">
        <f t="shared" ca="1" si="4"/>
        <v>1y</v>
      </c>
      <c r="U76" t="str">
        <f t="shared" ca="1" si="5"/>
        <v>0.9999</v>
      </c>
      <c r="V76" t="str">
        <f t="shared" ca="1" si="6"/>
        <v>1y0.9999</v>
      </c>
      <c r="W76" s="62">
        <f t="shared" ca="1" si="7"/>
        <v>0.40632225422983914</v>
      </c>
    </row>
    <row r="77" spans="2:23" x14ac:dyDescent="0.35">
      <c r="C77" s="10"/>
      <c r="D77" s="10"/>
      <c r="E77" s="10"/>
      <c r="F77" s="10"/>
      <c r="G77" s="10"/>
      <c r="H77" s="1"/>
      <c r="O77" t="str">
        <f ca="1"/>
        <v>18m~ZSC</v>
      </c>
      <c r="P77" t="str">
        <f ca="1"/>
        <v>ZAR</v>
      </c>
      <c r="Q77" s="62" t="str">
        <f ca="1"/>
        <v>EuropeanOption</v>
      </c>
      <c r="R77" s="62" t="str">
        <f ca="1"/>
        <v/>
      </c>
      <c r="S77" s="62">
        <f ca="1"/>
        <v>18461.948913735847</v>
      </c>
      <c r="T77" t="str">
        <f t="shared" ca="1" si="4"/>
        <v>18m</v>
      </c>
      <c r="U77" t="str">
        <f t="shared" ca="1" si="5"/>
        <v>ZSC</v>
      </c>
      <c r="V77" t="str">
        <f t="shared" ca="1" si="6"/>
        <v>18mZSC</v>
      </c>
      <c r="W77" s="62">
        <f t="shared" ca="1" si="7"/>
        <v>18461.948913735847</v>
      </c>
    </row>
    <row r="78" spans="2:23" x14ac:dyDescent="0.35">
      <c r="C78" s="10"/>
      <c r="D78" s="10"/>
      <c r="E78" s="10"/>
      <c r="F78" s="10"/>
      <c r="G78" s="10"/>
      <c r="H78" s="1"/>
      <c r="O78" t="str">
        <f ca="1"/>
        <v>18m~0.05</v>
      </c>
      <c r="P78" t="str">
        <f ca="1"/>
        <v>ZAR</v>
      </c>
      <c r="Q78" s="62" t="str">
        <f ca="1"/>
        <v>EuropeanOption</v>
      </c>
      <c r="R78" s="62" t="str">
        <f ca="1"/>
        <v/>
      </c>
      <c r="S78" s="62">
        <f ca="1"/>
        <v>14.165238704114332</v>
      </c>
      <c r="T78" t="str">
        <f t="shared" ca="1" si="4"/>
        <v>18m</v>
      </c>
      <c r="U78" t="str">
        <f t="shared" ca="1" si="5"/>
        <v>0.05</v>
      </c>
      <c r="V78" t="str">
        <f t="shared" ca="1" si="6"/>
        <v>18m0.05</v>
      </c>
      <c r="W78" s="62">
        <f t="shared" ca="1" si="7"/>
        <v>14.165238704114332</v>
      </c>
    </row>
    <row r="79" spans="2:23" x14ac:dyDescent="0.35">
      <c r="C79" s="10"/>
      <c r="D79" s="10"/>
      <c r="E79" s="10"/>
      <c r="F79" s="10"/>
      <c r="G79" s="10"/>
      <c r="H79" s="1"/>
      <c r="O79" t="str">
        <f ca="1"/>
        <v>18m~0.1</v>
      </c>
      <c r="P79" t="str">
        <f ca="1"/>
        <v>ZAR</v>
      </c>
      <c r="Q79" s="62" t="str">
        <f ca="1"/>
        <v>EuropeanOption</v>
      </c>
      <c r="R79" s="62" t="str">
        <f ca="1"/>
        <v/>
      </c>
      <c r="S79" s="62">
        <f ca="1"/>
        <v>61.253186376566589</v>
      </c>
      <c r="T79" t="str">
        <f t="shared" ca="1" si="4"/>
        <v>18m</v>
      </c>
      <c r="U79" t="str">
        <f t="shared" ca="1" si="5"/>
        <v>0.1</v>
      </c>
      <c r="V79" t="str">
        <f t="shared" ca="1" si="6"/>
        <v>18m0.1</v>
      </c>
      <c r="W79" s="62">
        <f t="shared" ca="1" si="7"/>
        <v>61.253186376566589</v>
      </c>
    </row>
    <row r="80" spans="2:23" x14ac:dyDescent="0.35">
      <c r="C80" s="10"/>
      <c r="D80" s="10"/>
      <c r="E80" s="10"/>
      <c r="F80" s="10"/>
      <c r="G80" s="10"/>
      <c r="H80" s="1"/>
      <c r="O80" t="str">
        <f ca="1"/>
        <v>18m~0.15</v>
      </c>
      <c r="P80" t="str">
        <f ca="1"/>
        <v>ZAR</v>
      </c>
      <c r="Q80" s="62" t="str">
        <f ca="1"/>
        <v>EuropeanOption</v>
      </c>
      <c r="R80" s="62" t="str">
        <f ca="1"/>
        <v/>
      </c>
      <c r="S80" s="62">
        <f ca="1"/>
        <v>147.43125954007982</v>
      </c>
      <c r="T80" t="str">
        <f t="shared" ca="1" si="4"/>
        <v>18m</v>
      </c>
      <c r="U80" t="str">
        <f t="shared" ca="1" si="5"/>
        <v>0.15</v>
      </c>
      <c r="V80" t="str">
        <f t="shared" ca="1" si="6"/>
        <v>18m0.15</v>
      </c>
      <c r="W80" s="62">
        <f t="shared" ca="1" si="7"/>
        <v>147.43125954007982</v>
      </c>
    </row>
    <row r="81" spans="1:23" x14ac:dyDescent="0.35">
      <c r="O81" t="str">
        <f ca="1"/>
        <v>18m~0.25</v>
      </c>
      <c r="P81" t="str">
        <f ca="1"/>
        <v>ZAR</v>
      </c>
      <c r="Q81" s="62" t="str">
        <f ca="1"/>
        <v>EuropeanOption</v>
      </c>
      <c r="R81" s="62" t="str">
        <f ca="1"/>
        <v/>
      </c>
      <c r="S81" s="62">
        <f ca="1"/>
        <v>446.75290854984001</v>
      </c>
      <c r="T81" t="str">
        <f t="shared" ca="1" si="4"/>
        <v>18m</v>
      </c>
      <c r="U81" t="str">
        <f t="shared" ca="1" si="5"/>
        <v>0.25</v>
      </c>
      <c r="V81" t="str">
        <f t="shared" ca="1" si="6"/>
        <v>18m0.25</v>
      </c>
      <c r="W81" s="62">
        <f t="shared" ca="1" si="7"/>
        <v>446.75290854984001</v>
      </c>
    </row>
    <row r="82" spans="1:23" x14ac:dyDescent="0.35">
      <c r="A82" t="s">
        <v>97</v>
      </c>
      <c r="C82" s="3" t="s">
        <v>59</v>
      </c>
      <c r="D82" s="3" t="s">
        <v>63</v>
      </c>
      <c r="E82" s="3"/>
      <c r="F82" s="3" t="s">
        <v>64</v>
      </c>
      <c r="G82" s="3"/>
      <c r="O82" t="str">
        <f ca="1"/>
        <v>18m~0.5</v>
      </c>
      <c r="P82" t="str">
        <f ca="1"/>
        <v>ZAR</v>
      </c>
      <c r="Q82" s="62" t="str">
        <f ca="1"/>
        <v>EuropeanOption</v>
      </c>
      <c r="R82" s="62" t="str">
        <f ca="1"/>
        <v/>
      </c>
      <c r="S82" s="62">
        <f ca="1"/>
        <v>1383.7991010814496</v>
      </c>
      <c r="T82" t="str">
        <f t="shared" ref="T82:T145" ca="1" si="23">LEFT(O82,FIND("~",O82)-1)</f>
        <v>18m</v>
      </c>
      <c r="U82" t="str">
        <f t="shared" ref="U82:U145" ca="1" si="24">MID(O82,FIND("~",O82)+1,10)</f>
        <v>0.5</v>
      </c>
      <c r="V82" t="str">
        <f t="shared" ref="V82:V145" ca="1" si="25">T82&amp;U82</f>
        <v>18m0.5</v>
      </c>
      <c r="W82" s="62">
        <f t="shared" ref="W82:W145" ca="1" si="26">S82</f>
        <v>1383.7991010814496</v>
      </c>
    </row>
    <row r="83" spans="1:23" x14ac:dyDescent="0.35">
      <c r="C83" s="61"/>
      <c r="D83" s="65">
        <v>0.25</v>
      </c>
      <c r="E83" s="65">
        <v>0.1</v>
      </c>
      <c r="F83" s="65">
        <v>0.25</v>
      </c>
      <c r="G83" s="65">
        <v>0.1</v>
      </c>
      <c r="O83" t="str">
        <f ca="1"/>
        <v>18m~0.75</v>
      </c>
      <c r="P83" t="str">
        <f ca="1"/>
        <v>ZAR</v>
      </c>
      <c r="Q83" s="62" t="str">
        <f ca="1"/>
        <v>EuropeanOption</v>
      </c>
      <c r="R83" s="62" t="str">
        <f ca="1"/>
        <v/>
      </c>
      <c r="S83" s="62">
        <f ca="1"/>
        <v>528.4840714659075</v>
      </c>
      <c r="T83" t="str">
        <f t="shared" ca="1" si="23"/>
        <v>18m</v>
      </c>
      <c r="U83" t="str">
        <f t="shared" ca="1" si="24"/>
        <v>0.75</v>
      </c>
      <c r="V83" t="str">
        <f t="shared" ca="1" si="25"/>
        <v>18m0.75</v>
      </c>
      <c r="W83" s="62">
        <f t="shared" ca="1" si="26"/>
        <v>528.4840714659075</v>
      </c>
    </row>
    <row r="84" spans="1:23" x14ac:dyDescent="0.35">
      <c r="B84" t="s">
        <v>14</v>
      </c>
      <c r="C84" s="10">
        <f ca="1">MetalCurves!G65</f>
        <v>8.43E-2</v>
      </c>
      <c r="D84" s="10">
        <f ca="1">MetalCurves!J80-MetalCurves!H80</f>
        <v>9.4509523307376303E-3</v>
      </c>
      <c r="E84" s="10">
        <f ca="1">MetalCurves!K80-MetalCurves!G80</f>
        <v>1.8292903548328326E-2</v>
      </c>
      <c r="F84" s="10">
        <f ca="1">(MetalCurves!H80+MetalCurves!J80)/2-MetalCurves!I80</f>
        <v>3.6960552982597955E-3</v>
      </c>
      <c r="G84" s="10">
        <f ca="1">(MetalCurves!G80+MetalCurves!K80)/2-MetalCurves!I80</f>
        <v>9.6914074536121886E-3</v>
      </c>
      <c r="H84" s="1">
        <v>43591</v>
      </c>
      <c r="O84" t="str">
        <f ca="1"/>
        <v>18m~0.9</v>
      </c>
      <c r="P84" t="str">
        <f ca="1"/>
        <v>ZAR</v>
      </c>
      <c r="Q84" s="62" t="str">
        <f ca="1"/>
        <v>EuropeanOption</v>
      </c>
      <c r="R84" s="62" t="str">
        <f ca="1"/>
        <v/>
      </c>
      <c r="S84" s="62">
        <f ca="1"/>
        <v>194.84635627824804</v>
      </c>
      <c r="T84" t="str">
        <f t="shared" ca="1" si="23"/>
        <v>18m</v>
      </c>
      <c r="U84" t="str">
        <f t="shared" ca="1" si="24"/>
        <v>0.9</v>
      </c>
      <c r="V84" t="str">
        <f t="shared" ca="1" si="25"/>
        <v>18m0.9</v>
      </c>
      <c r="W84" s="62">
        <f t="shared" ca="1" si="26"/>
        <v>194.84635627824804</v>
      </c>
    </row>
    <row r="85" spans="1:23" x14ac:dyDescent="0.35">
      <c r="B85" t="s">
        <v>15</v>
      </c>
      <c r="C85" s="10">
        <f ca="1">MetalCurves!G66</f>
        <v>8.564999999999999E-2</v>
      </c>
      <c r="D85" s="10">
        <f ca="1">MetalCurves!J81-MetalCurves!H81</f>
        <v>1.1873065795856313E-2</v>
      </c>
      <c r="E85" s="10">
        <f ca="1">MetalCurves!K81-MetalCurves!G81</f>
        <v>2.2786086478827752E-2</v>
      </c>
      <c r="F85" s="10">
        <f ca="1">(MetalCurves!H81+MetalCurves!J81)/2-MetalCurves!I81</f>
        <v>4.3625471965199891E-3</v>
      </c>
      <c r="G85" s="10">
        <f ca="1">(MetalCurves!G81+MetalCurves!K81)/2-MetalCurves!I81</f>
        <v>1.0954082098658877E-2</v>
      </c>
      <c r="H85" s="1">
        <v>43621</v>
      </c>
      <c r="O85" t="str">
        <f ca="1"/>
        <v>18m~0.99</v>
      </c>
      <c r="P85" t="str">
        <f ca="1"/>
        <v>ZAR</v>
      </c>
      <c r="Q85" s="62" t="str">
        <f ca="1"/>
        <v>EuropeanOption</v>
      </c>
      <c r="R85" s="62" t="str">
        <f ca="1"/>
        <v/>
      </c>
      <c r="S85" s="62">
        <f ca="1"/>
        <v>22.532441735200734</v>
      </c>
      <c r="T85" t="str">
        <f t="shared" ca="1" si="23"/>
        <v>18m</v>
      </c>
      <c r="U85" t="str">
        <f t="shared" ca="1" si="24"/>
        <v>0.99</v>
      </c>
      <c r="V85" t="str">
        <f t="shared" ca="1" si="25"/>
        <v>18m0.99</v>
      </c>
      <c r="W85" s="62">
        <f t="shared" ca="1" si="26"/>
        <v>22.532441735200734</v>
      </c>
    </row>
    <row r="86" spans="1:23" x14ac:dyDescent="0.35">
      <c r="B86" t="s">
        <v>10</v>
      </c>
      <c r="C86" s="10">
        <f ca="1">MetalCurves!G67</f>
        <v>8.9649999999999994E-2</v>
      </c>
      <c r="D86" s="10">
        <f ca="1">MetalCurves!J82-MetalCurves!H82</f>
        <v>1.4094356684973011E-2</v>
      </c>
      <c r="E86" s="10">
        <f ca="1">MetalCurves!K82-MetalCurves!G82</f>
        <v>2.6627572061672711E-2</v>
      </c>
      <c r="F86" s="10">
        <f ca="1">(MetalCurves!H82+MetalCurves!J82)/2-MetalCurves!I82</f>
        <v>5.0663961321728151E-3</v>
      </c>
      <c r="G86" s="10">
        <f ca="1">(MetalCurves!G82+MetalCurves!K82)/2-MetalCurves!I82</f>
        <v>1.24066818302217E-2</v>
      </c>
      <c r="H86" s="1">
        <v>43651</v>
      </c>
      <c r="O86" t="str">
        <f ca="1"/>
        <v>18m~0.9999</v>
      </c>
      <c r="P86" t="str">
        <f ca="1"/>
        <v>ZAR</v>
      </c>
      <c r="Q86" t="str">
        <f ca="1"/>
        <v>EuropeanOption</v>
      </c>
      <c r="R86" t="str">
        <f ca="1"/>
        <v/>
      </c>
      <c r="S86">
        <f ca="1"/>
        <v>0.24173052773383141</v>
      </c>
      <c r="T86" t="str">
        <f t="shared" ca="1" si="23"/>
        <v>18m</v>
      </c>
      <c r="U86" t="str">
        <f t="shared" ca="1" si="24"/>
        <v>0.9999</v>
      </c>
      <c r="V86" t="str">
        <f t="shared" ca="1" si="25"/>
        <v>18m0.9999</v>
      </c>
      <c r="W86" s="62">
        <f t="shared" ca="1" si="26"/>
        <v>0.24173052773383141</v>
      </c>
    </row>
    <row r="87" spans="1:23" x14ac:dyDescent="0.35">
      <c r="B87" t="s">
        <v>16</v>
      </c>
      <c r="C87" s="10">
        <f ca="1">MetalCurves!G68</f>
        <v>9.74E-2</v>
      </c>
      <c r="D87" s="10">
        <f ca="1">MetalCurves!J83-MetalCurves!H83</f>
        <v>1.712552707459071E-2</v>
      </c>
      <c r="E87" s="10">
        <f ca="1">MetalCurves!K83-MetalCurves!G83</f>
        <v>3.167103429233703E-2</v>
      </c>
      <c r="F87" s="10">
        <f ca="1">(MetalCurves!H83+MetalCurves!J83)/2-MetalCurves!I83</f>
        <v>6.3101346078757309E-3</v>
      </c>
      <c r="G87" s="10">
        <f ca="1">(MetalCurves!G83+MetalCurves!K83)/2-MetalCurves!I83</f>
        <v>1.5818577010247123E-2</v>
      </c>
      <c r="H87" s="1">
        <v>43745</v>
      </c>
      <c r="O87" t="e">
        <f ca="1"/>
        <v>#N/A</v>
      </c>
      <c r="P87" t="e">
        <f ca="1"/>
        <v>#N/A</v>
      </c>
      <c r="Q87" t="e">
        <f ca="1"/>
        <v>#N/A</v>
      </c>
      <c r="R87" t="e">
        <f ca="1"/>
        <v>#N/A</v>
      </c>
      <c r="S87" t="e">
        <f ca="1"/>
        <v>#N/A</v>
      </c>
      <c r="T87" t="e">
        <f t="shared" ca="1" si="23"/>
        <v>#N/A</v>
      </c>
      <c r="U87" t="e">
        <f t="shared" ca="1" si="24"/>
        <v>#N/A</v>
      </c>
      <c r="V87" t="e">
        <f t="shared" ca="1" si="25"/>
        <v>#N/A</v>
      </c>
      <c r="W87" s="62" t="e">
        <f t="shared" ca="1" si="26"/>
        <v>#N/A</v>
      </c>
    </row>
    <row r="88" spans="1:23" x14ac:dyDescent="0.35">
      <c r="B88" t="s">
        <v>17</v>
      </c>
      <c r="C88" s="10">
        <f ca="1">MetalCurves!G69</f>
        <v>0.10279999999999999</v>
      </c>
      <c r="D88" s="10">
        <f ca="1">MetalCurves!J84-MetalCurves!H84</f>
        <v>1.977024960684319E-2</v>
      </c>
      <c r="E88" s="10">
        <f ca="1">MetalCurves!K84-MetalCurves!G84</f>
        <v>3.6824207706024376E-2</v>
      </c>
      <c r="F88" s="10">
        <f ca="1">(MetalCurves!H84+MetalCurves!J84)/2-MetalCurves!I84</f>
        <v>7.7853828244661277E-3</v>
      </c>
      <c r="G88" s="10">
        <f ca="1">(MetalCurves!G84+MetalCurves!K84)/2-MetalCurves!I84</f>
        <v>1.9451004350670015E-2</v>
      </c>
      <c r="H88" s="1">
        <v>43836</v>
      </c>
      <c r="O88" t="e">
        <f ca="1"/>
        <v>#N/A</v>
      </c>
      <c r="P88" t="e">
        <f ca="1"/>
        <v>#N/A</v>
      </c>
      <c r="Q88" t="e">
        <f ca="1"/>
        <v>#N/A</v>
      </c>
      <c r="R88" t="e">
        <f ca="1"/>
        <v>#N/A</v>
      </c>
      <c r="S88" t="e">
        <f ca="1"/>
        <v>#N/A</v>
      </c>
      <c r="T88" t="e">
        <f t="shared" ca="1" si="23"/>
        <v>#N/A</v>
      </c>
      <c r="U88" t="e">
        <f t="shared" ca="1" si="24"/>
        <v>#N/A</v>
      </c>
      <c r="V88" t="e">
        <f t="shared" ca="1" si="25"/>
        <v>#N/A</v>
      </c>
      <c r="W88" s="62" t="e">
        <f t="shared" ca="1" si="26"/>
        <v>#N/A</v>
      </c>
    </row>
    <row r="89" spans="1:23" x14ac:dyDescent="0.35">
      <c r="B89" t="s">
        <v>44</v>
      </c>
      <c r="C89" s="10">
        <f ca="1">MetalCurves!G70</f>
        <v>0.10765000000000001</v>
      </c>
      <c r="D89" s="10">
        <f ca="1">MetalCurves!J85-MetalCurves!H85</f>
        <v>2.1466931123372085E-2</v>
      </c>
      <c r="E89" s="10">
        <f ca="1">MetalCurves!K85-MetalCurves!G85</f>
        <v>4.1045685479761659E-2</v>
      </c>
      <c r="F89" s="10">
        <f ca="1">(MetalCurves!H85+MetalCurves!J85)/2-MetalCurves!I85</f>
        <v>8.9435461909664199E-3</v>
      </c>
      <c r="G89" s="10">
        <f ca="1">(MetalCurves!G85+MetalCurves!K85)/2-MetalCurves!I85</f>
        <v>2.2627198357931172E-2</v>
      </c>
      <c r="H89" s="1">
        <v>43927</v>
      </c>
      <c r="O89" t="e">
        <f ca="1"/>
        <v>#N/A</v>
      </c>
      <c r="P89" t="e">
        <f ca="1"/>
        <v>#N/A</v>
      </c>
      <c r="Q89" t="e">
        <f ca="1"/>
        <v>#N/A</v>
      </c>
      <c r="R89" t="e">
        <f ca="1"/>
        <v>#N/A</v>
      </c>
      <c r="S89" t="e">
        <f ca="1"/>
        <v>#N/A</v>
      </c>
      <c r="T89" t="e">
        <f t="shared" ca="1" si="23"/>
        <v>#N/A</v>
      </c>
      <c r="U89" t="e">
        <f t="shared" ca="1" si="24"/>
        <v>#N/A</v>
      </c>
      <c r="V89" t="e">
        <f t="shared" ca="1" si="25"/>
        <v>#N/A</v>
      </c>
      <c r="W89" s="62" t="e">
        <f t="shared" ca="1" si="26"/>
        <v>#N/A</v>
      </c>
    </row>
    <row r="90" spans="1:23" x14ac:dyDescent="0.35">
      <c r="B90" t="s">
        <v>18</v>
      </c>
      <c r="C90" s="10">
        <f ca="1">MetalCurves!G71</f>
        <v>0.11630000000000001</v>
      </c>
      <c r="D90" s="10">
        <f ca="1">MetalCurves!J86-MetalCurves!H86</f>
        <v>2.1545243147783291E-2</v>
      </c>
      <c r="E90" s="10">
        <f ca="1">MetalCurves!K86-MetalCurves!G86</f>
        <v>4.1174731998029054E-2</v>
      </c>
      <c r="F90" s="10">
        <f ca="1">(MetalCurves!H86+MetalCurves!J86)/2-MetalCurves!I86</f>
        <v>9.5358856278142667E-3</v>
      </c>
      <c r="G90" s="10">
        <f ca="1">(MetalCurves!G86+MetalCurves!K86)/2-MetalCurves!I86</f>
        <v>2.428219810367363E-2</v>
      </c>
      <c r="H90" s="1">
        <v>44109</v>
      </c>
      <c r="O90" t="e">
        <f ca="1"/>
        <v>#N/A</v>
      </c>
      <c r="P90" t="e">
        <f ca="1"/>
        <v>#N/A</v>
      </c>
      <c r="Q90" t="e">
        <f ca="1"/>
        <v>#N/A</v>
      </c>
      <c r="R90" t="e">
        <f ca="1"/>
        <v>#N/A</v>
      </c>
      <c r="S90" t="e">
        <f ca="1"/>
        <v>#N/A</v>
      </c>
      <c r="T90" t="e">
        <f t="shared" ca="1" si="23"/>
        <v>#N/A</v>
      </c>
      <c r="U90" t="e">
        <f t="shared" ca="1" si="24"/>
        <v>#N/A</v>
      </c>
      <c r="V90" t="e">
        <f t="shared" ca="1" si="25"/>
        <v>#N/A</v>
      </c>
      <c r="W90" s="62" t="e">
        <f t="shared" ca="1" si="26"/>
        <v>#N/A</v>
      </c>
    </row>
    <row r="91" spans="1:23" x14ac:dyDescent="0.35">
      <c r="O91" t="e">
        <f ca="1"/>
        <v>#N/A</v>
      </c>
      <c r="P91" t="e">
        <f ca="1"/>
        <v>#N/A</v>
      </c>
      <c r="Q91" t="e">
        <f ca="1"/>
        <v>#N/A</v>
      </c>
      <c r="R91" t="e">
        <f ca="1"/>
        <v>#N/A</v>
      </c>
      <c r="S91" t="e">
        <f ca="1"/>
        <v>#N/A</v>
      </c>
      <c r="T91" t="e">
        <f t="shared" ca="1" si="23"/>
        <v>#N/A</v>
      </c>
      <c r="U91" t="e">
        <f t="shared" ca="1" si="24"/>
        <v>#N/A</v>
      </c>
      <c r="V91" t="e">
        <f t="shared" ca="1" si="25"/>
        <v>#N/A</v>
      </c>
      <c r="W91" s="62" t="e">
        <f t="shared" ca="1" si="26"/>
        <v>#N/A</v>
      </c>
    </row>
    <row r="92" spans="1:23" x14ac:dyDescent="0.35">
      <c r="O92" t="e">
        <f ca="1"/>
        <v>#N/A</v>
      </c>
      <c r="P92" t="e">
        <f ca="1"/>
        <v>#N/A</v>
      </c>
      <c r="Q92" t="e">
        <f ca="1"/>
        <v>#N/A</v>
      </c>
      <c r="R92" t="e">
        <f ca="1"/>
        <v>#N/A</v>
      </c>
      <c r="S92" t="e">
        <f ca="1"/>
        <v>#N/A</v>
      </c>
      <c r="T92" t="e">
        <f t="shared" ca="1" si="23"/>
        <v>#N/A</v>
      </c>
      <c r="U92" t="e">
        <f t="shared" ca="1" si="24"/>
        <v>#N/A</v>
      </c>
      <c r="V92" t="e">
        <f t="shared" ca="1" si="25"/>
        <v>#N/A</v>
      </c>
      <c r="W92" s="62" t="e">
        <f t="shared" ca="1" si="26"/>
        <v>#N/A</v>
      </c>
    </row>
    <row r="93" spans="1:23" x14ac:dyDescent="0.35">
      <c r="O93" t="e">
        <f ca="1"/>
        <v>#N/A</v>
      </c>
      <c r="P93" t="e">
        <f ca="1"/>
        <v>#N/A</v>
      </c>
      <c r="Q93" t="e">
        <f ca="1"/>
        <v>#N/A</v>
      </c>
      <c r="R93" t="e">
        <f ca="1"/>
        <v>#N/A</v>
      </c>
      <c r="S93" t="e">
        <f ca="1"/>
        <v>#N/A</v>
      </c>
      <c r="T93" t="e">
        <f t="shared" ca="1" si="23"/>
        <v>#N/A</v>
      </c>
      <c r="U93" t="e">
        <f t="shared" ca="1" si="24"/>
        <v>#N/A</v>
      </c>
      <c r="V93" t="e">
        <f t="shared" ca="1" si="25"/>
        <v>#N/A</v>
      </c>
      <c r="W93" s="62" t="e">
        <f t="shared" ca="1" si="26"/>
        <v>#N/A</v>
      </c>
    </row>
    <row r="94" spans="1:23" x14ac:dyDescent="0.35">
      <c r="O94" t="e">
        <f ca="1"/>
        <v>#N/A</v>
      </c>
      <c r="P94" t="e">
        <f ca="1"/>
        <v>#N/A</v>
      </c>
      <c r="Q94" t="e">
        <f ca="1"/>
        <v>#N/A</v>
      </c>
      <c r="R94" t="e">
        <f ca="1"/>
        <v>#N/A</v>
      </c>
      <c r="S94" t="e">
        <f ca="1"/>
        <v>#N/A</v>
      </c>
      <c r="T94" t="e">
        <f t="shared" ca="1" si="23"/>
        <v>#N/A</v>
      </c>
      <c r="U94" t="e">
        <f t="shared" ca="1" si="24"/>
        <v>#N/A</v>
      </c>
      <c r="V94" t="e">
        <f t="shared" ca="1" si="25"/>
        <v>#N/A</v>
      </c>
      <c r="W94" s="62" t="e">
        <f t="shared" ca="1" si="26"/>
        <v>#N/A</v>
      </c>
    </row>
    <row r="95" spans="1:23" x14ac:dyDescent="0.35">
      <c r="O95" t="e">
        <f ca="1"/>
        <v>#N/A</v>
      </c>
      <c r="P95" t="e">
        <f ca="1"/>
        <v>#N/A</v>
      </c>
      <c r="Q95" t="e">
        <f ca="1"/>
        <v>#N/A</v>
      </c>
      <c r="R95" t="e">
        <f ca="1"/>
        <v>#N/A</v>
      </c>
      <c r="S95" t="e">
        <f ca="1"/>
        <v>#N/A</v>
      </c>
      <c r="T95" t="e">
        <f t="shared" ca="1" si="23"/>
        <v>#N/A</v>
      </c>
      <c r="U95" t="e">
        <f t="shared" ca="1" si="24"/>
        <v>#N/A</v>
      </c>
      <c r="V95" t="e">
        <f t="shared" ca="1" si="25"/>
        <v>#N/A</v>
      </c>
      <c r="W95" s="62" t="e">
        <f t="shared" ca="1" si="26"/>
        <v>#N/A</v>
      </c>
    </row>
    <row r="96" spans="1:23" x14ac:dyDescent="0.35">
      <c r="O96" t="e">
        <f ca="1"/>
        <v>#N/A</v>
      </c>
      <c r="P96" t="e">
        <f ca="1"/>
        <v>#N/A</v>
      </c>
      <c r="Q96" t="e">
        <f ca="1"/>
        <v>#N/A</v>
      </c>
      <c r="R96" t="e">
        <f ca="1"/>
        <v>#N/A</v>
      </c>
      <c r="S96" t="e">
        <f ca="1"/>
        <v>#N/A</v>
      </c>
      <c r="T96" t="e">
        <f t="shared" ca="1" si="23"/>
        <v>#N/A</v>
      </c>
      <c r="U96" t="e">
        <f t="shared" ca="1" si="24"/>
        <v>#N/A</v>
      </c>
      <c r="V96" t="e">
        <f t="shared" ca="1" si="25"/>
        <v>#N/A</v>
      </c>
      <c r="W96" s="62" t="e">
        <f t="shared" ca="1" si="26"/>
        <v>#N/A</v>
      </c>
    </row>
    <row r="97" spans="15:23" x14ac:dyDescent="0.35">
      <c r="O97" t="e">
        <f ca="1"/>
        <v>#N/A</v>
      </c>
      <c r="P97" t="e">
        <f ca="1"/>
        <v>#N/A</v>
      </c>
      <c r="Q97" t="e">
        <f ca="1"/>
        <v>#N/A</v>
      </c>
      <c r="R97" t="e">
        <f ca="1"/>
        <v>#N/A</v>
      </c>
      <c r="S97" t="e">
        <f ca="1"/>
        <v>#N/A</v>
      </c>
      <c r="T97" t="e">
        <f t="shared" ca="1" si="23"/>
        <v>#N/A</v>
      </c>
      <c r="U97" t="e">
        <f t="shared" ca="1" si="24"/>
        <v>#N/A</v>
      </c>
      <c r="V97" t="e">
        <f t="shared" ca="1" si="25"/>
        <v>#N/A</v>
      </c>
      <c r="W97" s="62" t="e">
        <f t="shared" ca="1" si="26"/>
        <v>#N/A</v>
      </c>
    </row>
    <row r="98" spans="15:23" x14ac:dyDescent="0.35">
      <c r="O98" t="e">
        <f ca="1"/>
        <v>#N/A</v>
      </c>
      <c r="P98" t="e">
        <f ca="1"/>
        <v>#N/A</v>
      </c>
      <c r="Q98" t="e">
        <f ca="1"/>
        <v>#N/A</v>
      </c>
      <c r="R98" t="e">
        <f ca="1"/>
        <v>#N/A</v>
      </c>
      <c r="S98" t="e">
        <f ca="1"/>
        <v>#N/A</v>
      </c>
      <c r="T98" t="e">
        <f t="shared" ca="1" si="23"/>
        <v>#N/A</v>
      </c>
      <c r="U98" t="e">
        <f t="shared" ca="1" si="24"/>
        <v>#N/A</v>
      </c>
      <c r="V98" t="e">
        <f t="shared" ca="1" si="25"/>
        <v>#N/A</v>
      </c>
      <c r="W98" s="62" t="e">
        <f t="shared" ca="1" si="26"/>
        <v>#N/A</v>
      </c>
    </row>
    <row r="99" spans="15:23" x14ac:dyDescent="0.35">
      <c r="O99" t="e">
        <f ca="1"/>
        <v>#N/A</v>
      </c>
      <c r="P99" t="e">
        <f ca="1"/>
        <v>#N/A</v>
      </c>
      <c r="Q99" t="e">
        <f ca="1"/>
        <v>#N/A</v>
      </c>
      <c r="R99" t="e">
        <f ca="1"/>
        <v>#N/A</v>
      </c>
      <c r="S99" t="e">
        <f ca="1"/>
        <v>#N/A</v>
      </c>
      <c r="T99" t="e">
        <f t="shared" ca="1" si="23"/>
        <v>#N/A</v>
      </c>
      <c r="U99" t="e">
        <f t="shared" ca="1" si="24"/>
        <v>#N/A</v>
      </c>
      <c r="V99" t="e">
        <f t="shared" ca="1" si="25"/>
        <v>#N/A</v>
      </c>
      <c r="W99" s="62" t="e">
        <f t="shared" ca="1" si="26"/>
        <v>#N/A</v>
      </c>
    </row>
    <row r="100" spans="15:23" x14ac:dyDescent="0.35">
      <c r="O100" t="e">
        <f ca="1"/>
        <v>#N/A</v>
      </c>
      <c r="P100" t="e">
        <f ca="1"/>
        <v>#N/A</v>
      </c>
      <c r="Q100" t="e">
        <f ca="1"/>
        <v>#N/A</v>
      </c>
      <c r="R100" t="e">
        <f ca="1"/>
        <v>#N/A</v>
      </c>
      <c r="S100" t="e">
        <f ca="1"/>
        <v>#N/A</v>
      </c>
      <c r="T100" t="e">
        <f t="shared" ca="1" si="23"/>
        <v>#N/A</v>
      </c>
      <c r="U100" t="e">
        <f t="shared" ca="1" si="24"/>
        <v>#N/A</v>
      </c>
      <c r="V100" t="e">
        <f t="shared" ca="1" si="25"/>
        <v>#N/A</v>
      </c>
      <c r="W100" s="62" t="e">
        <f t="shared" ca="1" si="26"/>
        <v>#N/A</v>
      </c>
    </row>
    <row r="101" spans="15:23" x14ac:dyDescent="0.35">
      <c r="O101" t="e">
        <f ca="1"/>
        <v>#N/A</v>
      </c>
      <c r="P101" t="e">
        <f ca="1"/>
        <v>#N/A</v>
      </c>
      <c r="Q101" t="e">
        <f ca="1"/>
        <v>#N/A</v>
      </c>
      <c r="R101" t="e">
        <f ca="1"/>
        <v>#N/A</v>
      </c>
      <c r="S101" t="e">
        <f ca="1"/>
        <v>#N/A</v>
      </c>
      <c r="T101" t="e">
        <f t="shared" ca="1" si="23"/>
        <v>#N/A</v>
      </c>
      <c r="U101" t="e">
        <f t="shared" ca="1" si="24"/>
        <v>#N/A</v>
      </c>
      <c r="V101" t="e">
        <f t="shared" ca="1" si="25"/>
        <v>#N/A</v>
      </c>
      <c r="W101" s="62" t="e">
        <f t="shared" ca="1" si="26"/>
        <v>#N/A</v>
      </c>
    </row>
    <row r="102" spans="15:23" x14ac:dyDescent="0.35">
      <c r="O102" t="e">
        <f ca="1"/>
        <v>#N/A</v>
      </c>
      <c r="P102" t="e">
        <f ca="1"/>
        <v>#N/A</v>
      </c>
      <c r="Q102" t="e">
        <f ca="1"/>
        <v>#N/A</v>
      </c>
      <c r="R102" t="e">
        <f ca="1"/>
        <v>#N/A</v>
      </c>
      <c r="S102" t="e">
        <f ca="1"/>
        <v>#N/A</v>
      </c>
      <c r="T102" t="e">
        <f t="shared" ca="1" si="23"/>
        <v>#N/A</v>
      </c>
      <c r="U102" t="e">
        <f t="shared" ca="1" si="24"/>
        <v>#N/A</v>
      </c>
      <c r="V102" t="e">
        <f t="shared" ca="1" si="25"/>
        <v>#N/A</v>
      </c>
      <c r="W102" s="62" t="e">
        <f t="shared" ca="1" si="26"/>
        <v>#N/A</v>
      </c>
    </row>
    <row r="103" spans="15:23" x14ac:dyDescent="0.35">
      <c r="O103" t="e">
        <f ca="1"/>
        <v>#N/A</v>
      </c>
      <c r="P103" t="e">
        <f ca="1"/>
        <v>#N/A</v>
      </c>
      <c r="Q103" t="e">
        <f ca="1"/>
        <v>#N/A</v>
      </c>
      <c r="R103" t="e">
        <f ca="1"/>
        <v>#N/A</v>
      </c>
      <c r="S103" t="e">
        <f ca="1"/>
        <v>#N/A</v>
      </c>
      <c r="T103" t="e">
        <f t="shared" ca="1" si="23"/>
        <v>#N/A</v>
      </c>
      <c r="U103" t="e">
        <f t="shared" ca="1" si="24"/>
        <v>#N/A</v>
      </c>
      <c r="V103" t="e">
        <f t="shared" ca="1" si="25"/>
        <v>#N/A</v>
      </c>
      <c r="W103" s="62" t="e">
        <f t="shared" ca="1" si="26"/>
        <v>#N/A</v>
      </c>
    </row>
    <row r="104" spans="15:23" x14ac:dyDescent="0.35">
      <c r="O104" t="e">
        <f ca="1"/>
        <v>#N/A</v>
      </c>
      <c r="P104" t="e">
        <f ca="1"/>
        <v>#N/A</v>
      </c>
      <c r="Q104" t="e">
        <f ca="1"/>
        <v>#N/A</v>
      </c>
      <c r="R104" t="e">
        <f ca="1"/>
        <v>#N/A</v>
      </c>
      <c r="S104" t="e">
        <f ca="1"/>
        <v>#N/A</v>
      </c>
      <c r="T104" t="e">
        <f t="shared" ca="1" si="23"/>
        <v>#N/A</v>
      </c>
      <c r="U104" t="e">
        <f t="shared" ca="1" si="24"/>
        <v>#N/A</v>
      </c>
      <c r="V104" t="e">
        <f t="shared" ca="1" si="25"/>
        <v>#N/A</v>
      </c>
      <c r="W104" s="62" t="e">
        <f t="shared" ca="1" si="26"/>
        <v>#N/A</v>
      </c>
    </row>
    <row r="105" spans="15:23" x14ac:dyDescent="0.35">
      <c r="O105" t="e">
        <f ca="1"/>
        <v>#N/A</v>
      </c>
      <c r="P105" t="e">
        <f ca="1"/>
        <v>#N/A</v>
      </c>
      <c r="Q105" t="e">
        <f ca="1"/>
        <v>#N/A</v>
      </c>
      <c r="R105" t="e">
        <f ca="1"/>
        <v>#N/A</v>
      </c>
      <c r="S105" t="e">
        <f ca="1"/>
        <v>#N/A</v>
      </c>
      <c r="T105" t="e">
        <f t="shared" ca="1" si="23"/>
        <v>#N/A</v>
      </c>
      <c r="U105" t="e">
        <f t="shared" ca="1" si="24"/>
        <v>#N/A</v>
      </c>
      <c r="V105" t="e">
        <f t="shared" ca="1" si="25"/>
        <v>#N/A</v>
      </c>
      <c r="W105" s="62" t="e">
        <f t="shared" ca="1" si="26"/>
        <v>#N/A</v>
      </c>
    </row>
    <row r="106" spans="15:23" x14ac:dyDescent="0.35">
      <c r="O106" t="e">
        <f ca="1"/>
        <v>#N/A</v>
      </c>
      <c r="P106" t="e">
        <f ca="1"/>
        <v>#N/A</v>
      </c>
      <c r="Q106" t="e">
        <f ca="1"/>
        <v>#N/A</v>
      </c>
      <c r="R106" t="e">
        <f ca="1"/>
        <v>#N/A</v>
      </c>
      <c r="S106" t="e">
        <f ca="1"/>
        <v>#N/A</v>
      </c>
      <c r="T106" t="e">
        <f t="shared" ca="1" si="23"/>
        <v>#N/A</v>
      </c>
      <c r="U106" t="e">
        <f t="shared" ca="1" si="24"/>
        <v>#N/A</v>
      </c>
      <c r="V106" t="e">
        <f t="shared" ca="1" si="25"/>
        <v>#N/A</v>
      </c>
      <c r="W106" s="62" t="e">
        <f t="shared" ca="1" si="26"/>
        <v>#N/A</v>
      </c>
    </row>
    <row r="107" spans="15:23" x14ac:dyDescent="0.35">
      <c r="O107" t="e">
        <f ca="1"/>
        <v>#N/A</v>
      </c>
      <c r="P107" t="e">
        <f ca="1"/>
        <v>#N/A</v>
      </c>
      <c r="Q107" t="e">
        <f ca="1"/>
        <v>#N/A</v>
      </c>
      <c r="R107" t="e">
        <f ca="1"/>
        <v>#N/A</v>
      </c>
      <c r="S107" t="e">
        <f ca="1"/>
        <v>#N/A</v>
      </c>
      <c r="T107" t="e">
        <f t="shared" ca="1" si="23"/>
        <v>#N/A</v>
      </c>
      <c r="U107" t="e">
        <f t="shared" ca="1" si="24"/>
        <v>#N/A</v>
      </c>
      <c r="V107" t="e">
        <f t="shared" ca="1" si="25"/>
        <v>#N/A</v>
      </c>
      <c r="W107" s="62" t="e">
        <f t="shared" ca="1" si="26"/>
        <v>#N/A</v>
      </c>
    </row>
    <row r="108" spans="15:23" x14ac:dyDescent="0.35">
      <c r="O108" t="e">
        <f ca="1"/>
        <v>#N/A</v>
      </c>
      <c r="P108" t="e">
        <f ca="1"/>
        <v>#N/A</v>
      </c>
      <c r="Q108" t="e">
        <f ca="1"/>
        <v>#N/A</v>
      </c>
      <c r="R108" t="e">
        <f ca="1"/>
        <v>#N/A</v>
      </c>
      <c r="S108" t="e">
        <f ca="1"/>
        <v>#N/A</v>
      </c>
      <c r="T108" t="e">
        <f t="shared" ca="1" si="23"/>
        <v>#N/A</v>
      </c>
      <c r="U108" t="e">
        <f t="shared" ca="1" si="24"/>
        <v>#N/A</v>
      </c>
      <c r="V108" t="e">
        <f t="shared" ca="1" si="25"/>
        <v>#N/A</v>
      </c>
      <c r="W108" s="62" t="e">
        <f t="shared" ca="1" si="26"/>
        <v>#N/A</v>
      </c>
    </row>
    <row r="109" spans="15:23" x14ac:dyDescent="0.35">
      <c r="O109" t="e">
        <f ca="1"/>
        <v>#N/A</v>
      </c>
      <c r="P109" t="e">
        <f ca="1"/>
        <v>#N/A</v>
      </c>
      <c r="Q109" t="e">
        <f ca="1"/>
        <v>#N/A</v>
      </c>
      <c r="R109" t="e">
        <f ca="1"/>
        <v>#N/A</v>
      </c>
      <c r="S109" t="e">
        <f ca="1"/>
        <v>#N/A</v>
      </c>
      <c r="T109" t="e">
        <f t="shared" ca="1" si="23"/>
        <v>#N/A</v>
      </c>
      <c r="U109" t="e">
        <f t="shared" ca="1" si="24"/>
        <v>#N/A</v>
      </c>
      <c r="V109" t="e">
        <f t="shared" ca="1" si="25"/>
        <v>#N/A</v>
      </c>
      <c r="W109" s="62" t="e">
        <f t="shared" ca="1" si="26"/>
        <v>#N/A</v>
      </c>
    </row>
    <row r="110" spans="15:23" x14ac:dyDescent="0.35">
      <c r="O110" t="e">
        <f ca="1"/>
        <v>#N/A</v>
      </c>
      <c r="P110" t="e">
        <f ca="1"/>
        <v>#N/A</v>
      </c>
      <c r="Q110" t="e">
        <f ca="1"/>
        <v>#N/A</v>
      </c>
      <c r="R110" t="e">
        <f ca="1"/>
        <v>#N/A</v>
      </c>
      <c r="S110" t="e">
        <f ca="1"/>
        <v>#N/A</v>
      </c>
      <c r="T110" t="e">
        <f t="shared" ca="1" si="23"/>
        <v>#N/A</v>
      </c>
      <c r="U110" t="e">
        <f t="shared" ca="1" si="24"/>
        <v>#N/A</v>
      </c>
      <c r="V110" t="e">
        <f t="shared" ca="1" si="25"/>
        <v>#N/A</v>
      </c>
      <c r="W110" s="62" t="e">
        <f t="shared" ca="1" si="26"/>
        <v>#N/A</v>
      </c>
    </row>
    <row r="111" spans="15:23" x14ac:dyDescent="0.35">
      <c r="O111" t="e">
        <f ca="1"/>
        <v>#N/A</v>
      </c>
      <c r="P111" t="e">
        <f ca="1"/>
        <v>#N/A</v>
      </c>
      <c r="Q111" t="e">
        <f ca="1"/>
        <v>#N/A</v>
      </c>
      <c r="R111" t="e">
        <f ca="1"/>
        <v>#N/A</v>
      </c>
      <c r="S111" t="e">
        <f ca="1"/>
        <v>#N/A</v>
      </c>
      <c r="T111" t="e">
        <f t="shared" ca="1" si="23"/>
        <v>#N/A</v>
      </c>
      <c r="U111" t="e">
        <f t="shared" ca="1" si="24"/>
        <v>#N/A</v>
      </c>
      <c r="V111" t="e">
        <f t="shared" ca="1" si="25"/>
        <v>#N/A</v>
      </c>
      <c r="W111" s="62" t="e">
        <f t="shared" ca="1" si="26"/>
        <v>#N/A</v>
      </c>
    </row>
    <row r="112" spans="15:23" x14ac:dyDescent="0.35">
      <c r="O112" t="e">
        <f ca="1"/>
        <v>#N/A</v>
      </c>
      <c r="P112" t="e">
        <f ca="1"/>
        <v>#N/A</v>
      </c>
      <c r="Q112" t="e">
        <f ca="1"/>
        <v>#N/A</v>
      </c>
      <c r="R112" t="e">
        <f ca="1"/>
        <v>#N/A</v>
      </c>
      <c r="S112" t="e">
        <f ca="1"/>
        <v>#N/A</v>
      </c>
      <c r="T112" t="e">
        <f t="shared" ca="1" si="23"/>
        <v>#N/A</v>
      </c>
      <c r="U112" t="e">
        <f t="shared" ca="1" si="24"/>
        <v>#N/A</v>
      </c>
      <c r="V112" t="e">
        <f t="shared" ca="1" si="25"/>
        <v>#N/A</v>
      </c>
      <c r="W112" s="62" t="e">
        <f t="shared" ca="1" si="26"/>
        <v>#N/A</v>
      </c>
    </row>
    <row r="113" spans="15:23" x14ac:dyDescent="0.35">
      <c r="O113" t="e">
        <f ca="1"/>
        <v>#N/A</v>
      </c>
      <c r="P113" t="e">
        <f ca="1"/>
        <v>#N/A</v>
      </c>
      <c r="Q113" t="e">
        <f ca="1"/>
        <v>#N/A</v>
      </c>
      <c r="R113" t="e">
        <f ca="1"/>
        <v>#N/A</v>
      </c>
      <c r="S113" t="e">
        <f ca="1"/>
        <v>#N/A</v>
      </c>
      <c r="T113" t="e">
        <f t="shared" ca="1" si="23"/>
        <v>#N/A</v>
      </c>
      <c r="U113" t="e">
        <f t="shared" ca="1" si="24"/>
        <v>#N/A</v>
      </c>
      <c r="V113" t="e">
        <f t="shared" ca="1" si="25"/>
        <v>#N/A</v>
      </c>
      <c r="W113" s="62" t="e">
        <f t="shared" ca="1" si="26"/>
        <v>#N/A</v>
      </c>
    </row>
    <row r="114" spans="15:23" x14ac:dyDescent="0.35">
      <c r="O114" t="e">
        <f ca="1"/>
        <v>#N/A</v>
      </c>
      <c r="P114" t="e">
        <f ca="1"/>
        <v>#N/A</v>
      </c>
      <c r="Q114" t="e">
        <f ca="1"/>
        <v>#N/A</v>
      </c>
      <c r="R114" t="e">
        <f ca="1"/>
        <v>#N/A</v>
      </c>
      <c r="S114" t="e">
        <f ca="1"/>
        <v>#N/A</v>
      </c>
      <c r="T114" t="e">
        <f t="shared" ca="1" si="23"/>
        <v>#N/A</v>
      </c>
      <c r="U114" t="e">
        <f t="shared" ca="1" si="24"/>
        <v>#N/A</v>
      </c>
      <c r="V114" t="e">
        <f t="shared" ca="1" si="25"/>
        <v>#N/A</v>
      </c>
      <c r="W114" s="62" t="e">
        <f t="shared" ca="1" si="26"/>
        <v>#N/A</v>
      </c>
    </row>
    <row r="115" spans="15:23" x14ac:dyDescent="0.35">
      <c r="O115" t="e">
        <f ca="1"/>
        <v>#N/A</v>
      </c>
      <c r="P115" t="e">
        <f ca="1"/>
        <v>#N/A</v>
      </c>
      <c r="Q115" t="e">
        <f ca="1"/>
        <v>#N/A</v>
      </c>
      <c r="R115" t="e">
        <f ca="1"/>
        <v>#N/A</v>
      </c>
      <c r="S115" t="e">
        <f ca="1"/>
        <v>#N/A</v>
      </c>
      <c r="T115" t="e">
        <f t="shared" ca="1" si="23"/>
        <v>#N/A</v>
      </c>
      <c r="U115" t="e">
        <f t="shared" ca="1" si="24"/>
        <v>#N/A</v>
      </c>
      <c r="V115" t="e">
        <f t="shared" ca="1" si="25"/>
        <v>#N/A</v>
      </c>
      <c r="W115" s="62" t="e">
        <f t="shared" ca="1" si="26"/>
        <v>#N/A</v>
      </c>
    </row>
    <row r="116" spans="15:23" x14ac:dyDescent="0.35">
      <c r="O116" t="e">
        <f ca="1"/>
        <v>#N/A</v>
      </c>
      <c r="P116" t="e">
        <f ca="1"/>
        <v>#N/A</v>
      </c>
      <c r="Q116" t="e">
        <f ca="1"/>
        <v>#N/A</v>
      </c>
      <c r="R116" t="e">
        <f ca="1"/>
        <v>#N/A</v>
      </c>
      <c r="S116" t="e">
        <f ca="1"/>
        <v>#N/A</v>
      </c>
      <c r="T116" t="e">
        <f t="shared" ca="1" si="23"/>
        <v>#N/A</v>
      </c>
      <c r="U116" t="e">
        <f t="shared" ca="1" si="24"/>
        <v>#N/A</v>
      </c>
      <c r="V116" t="e">
        <f t="shared" ca="1" si="25"/>
        <v>#N/A</v>
      </c>
      <c r="W116" s="62" t="e">
        <f t="shared" ca="1" si="26"/>
        <v>#N/A</v>
      </c>
    </row>
    <row r="117" spans="15:23" x14ac:dyDescent="0.35">
      <c r="O117" t="e">
        <f ca="1"/>
        <v>#N/A</v>
      </c>
      <c r="P117" t="e">
        <f ca="1"/>
        <v>#N/A</v>
      </c>
      <c r="Q117" t="e">
        <f ca="1"/>
        <v>#N/A</v>
      </c>
      <c r="R117" t="e">
        <f ca="1"/>
        <v>#N/A</v>
      </c>
      <c r="S117" t="e">
        <f ca="1"/>
        <v>#N/A</v>
      </c>
      <c r="T117" t="e">
        <f t="shared" ca="1" si="23"/>
        <v>#N/A</v>
      </c>
      <c r="U117" t="e">
        <f t="shared" ca="1" si="24"/>
        <v>#N/A</v>
      </c>
      <c r="V117" t="e">
        <f t="shared" ca="1" si="25"/>
        <v>#N/A</v>
      </c>
      <c r="W117" s="62" t="e">
        <f t="shared" ca="1" si="26"/>
        <v>#N/A</v>
      </c>
    </row>
    <row r="118" spans="15:23" x14ac:dyDescent="0.35">
      <c r="O118" t="e">
        <f ca="1"/>
        <v>#N/A</v>
      </c>
      <c r="P118" t="e">
        <f ca="1"/>
        <v>#N/A</v>
      </c>
      <c r="Q118" t="e">
        <f ca="1"/>
        <v>#N/A</v>
      </c>
      <c r="R118" t="e">
        <f ca="1"/>
        <v>#N/A</v>
      </c>
      <c r="S118" t="e">
        <f ca="1"/>
        <v>#N/A</v>
      </c>
      <c r="T118" t="e">
        <f t="shared" ca="1" si="23"/>
        <v>#N/A</v>
      </c>
      <c r="U118" t="e">
        <f t="shared" ca="1" si="24"/>
        <v>#N/A</v>
      </c>
      <c r="V118" t="e">
        <f t="shared" ca="1" si="25"/>
        <v>#N/A</v>
      </c>
      <c r="W118" s="62" t="e">
        <f t="shared" ca="1" si="26"/>
        <v>#N/A</v>
      </c>
    </row>
    <row r="119" spans="15:23" x14ac:dyDescent="0.35">
      <c r="O119" t="e">
        <f ca="1"/>
        <v>#N/A</v>
      </c>
      <c r="P119" t="e">
        <f ca="1"/>
        <v>#N/A</v>
      </c>
      <c r="Q119" t="e">
        <f ca="1"/>
        <v>#N/A</v>
      </c>
      <c r="R119" t="e">
        <f ca="1"/>
        <v>#N/A</v>
      </c>
      <c r="S119" t="e">
        <f ca="1"/>
        <v>#N/A</v>
      </c>
      <c r="T119" t="e">
        <f t="shared" ca="1" si="23"/>
        <v>#N/A</v>
      </c>
      <c r="U119" t="e">
        <f t="shared" ca="1" si="24"/>
        <v>#N/A</v>
      </c>
      <c r="V119" t="e">
        <f t="shared" ca="1" si="25"/>
        <v>#N/A</v>
      </c>
      <c r="W119" s="62" t="e">
        <f t="shared" ca="1" si="26"/>
        <v>#N/A</v>
      </c>
    </row>
    <row r="120" spans="15:23" x14ac:dyDescent="0.35">
      <c r="O120" t="e">
        <f ca="1"/>
        <v>#N/A</v>
      </c>
      <c r="P120" t="e">
        <f ca="1"/>
        <v>#N/A</v>
      </c>
      <c r="Q120" t="e">
        <f ca="1"/>
        <v>#N/A</v>
      </c>
      <c r="R120" t="e">
        <f ca="1"/>
        <v>#N/A</v>
      </c>
      <c r="S120" t="e">
        <f ca="1"/>
        <v>#N/A</v>
      </c>
      <c r="T120" t="e">
        <f t="shared" ca="1" si="23"/>
        <v>#N/A</v>
      </c>
      <c r="U120" t="e">
        <f t="shared" ca="1" si="24"/>
        <v>#N/A</v>
      </c>
      <c r="V120" t="e">
        <f t="shared" ca="1" si="25"/>
        <v>#N/A</v>
      </c>
      <c r="W120" s="62" t="e">
        <f t="shared" ca="1" si="26"/>
        <v>#N/A</v>
      </c>
    </row>
    <row r="121" spans="15:23" x14ac:dyDescent="0.35">
      <c r="O121" t="e">
        <f ca="1"/>
        <v>#N/A</v>
      </c>
      <c r="P121" t="e">
        <f ca="1"/>
        <v>#N/A</v>
      </c>
      <c r="Q121" t="e">
        <f ca="1"/>
        <v>#N/A</v>
      </c>
      <c r="R121" t="e">
        <f ca="1"/>
        <v>#N/A</v>
      </c>
      <c r="S121" t="e">
        <f ca="1"/>
        <v>#N/A</v>
      </c>
      <c r="T121" t="e">
        <f t="shared" ca="1" si="23"/>
        <v>#N/A</v>
      </c>
      <c r="U121" t="e">
        <f t="shared" ca="1" si="24"/>
        <v>#N/A</v>
      </c>
      <c r="V121" t="e">
        <f t="shared" ca="1" si="25"/>
        <v>#N/A</v>
      </c>
      <c r="W121" s="62" t="e">
        <f t="shared" ca="1" si="26"/>
        <v>#N/A</v>
      </c>
    </row>
    <row r="122" spans="15:23" x14ac:dyDescent="0.35">
      <c r="O122" t="e">
        <f ca="1"/>
        <v>#N/A</v>
      </c>
      <c r="P122" t="e">
        <f ca="1"/>
        <v>#N/A</v>
      </c>
      <c r="Q122" t="e">
        <f ca="1"/>
        <v>#N/A</v>
      </c>
      <c r="R122" t="e">
        <f ca="1"/>
        <v>#N/A</v>
      </c>
      <c r="S122" t="e">
        <f ca="1"/>
        <v>#N/A</v>
      </c>
      <c r="T122" t="e">
        <f t="shared" ca="1" si="23"/>
        <v>#N/A</v>
      </c>
      <c r="U122" t="e">
        <f t="shared" ca="1" si="24"/>
        <v>#N/A</v>
      </c>
      <c r="V122" t="e">
        <f t="shared" ca="1" si="25"/>
        <v>#N/A</v>
      </c>
      <c r="W122" s="62" t="e">
        <f t="shared" ca="1" si="26"/>
        <v>#N/A</v>
      </c>
    </row>
    <row r="123" spans="15:23" x14ac:dyDescent="0.35">
      <c r="O123" t="e">
        <f ca="1"/>
        <v>#N/A</v>
      </c>
      <c r="P123" t="e">
        <f ca="1"/>
        <v>#N/A</v>
      </c>
      <c r="Q123" t="e">
        <f ca="1"/>
        <v>#N/A</v>
      </c>
      <c r="R123" t="e">
        <f ca="1"/>
        <v>#N/A</v>
      </c>
      <c r="S123" t="e">
        <f ca="1"/>
        <v>#N/A</v>
      </c>
      <c r="T123" t="e">
        <f t="shared" ca="1" si="23"/>
        <v>#N/A</v>
      </c>
      <c r="U123" t="e">
        <f t="shared" ca="1" si="24"/>
        <v>#N/A</v>
      </c>
      <c r="V123" t="e">
        <f t="shared" ca="1" si="25"/>
        <v>#N/A</v>
      </c>
      <c r="W123" s="62" t="e">
        <f t="shared" ca="1" si="26"/>
        <v>#N/A</v>
      </c>
    </row>
    <row r="124" spans="15:23" x14ac:dyDescent="0.35">
      <c r="O124" t="e">
        <f ca="1"/>
        <v>#N/A</v>
      </c>
      <c r="P124" t="e">
        <f ca="1"/>
        <v>#N/A</v>
      </c>
      <c r="Q124" t="e">
        <f ca="1"/>
        <v>#N/A</v>
      </c>
      <c r="R124" t="e">
        <f ca="1"/>
        <v>#N/A</v>
      </c>
      <c r="S124" t="e">
        <f ca="1"/>
        <v>#N/A</v>
      </c>
      <c r="T124" t="e">
        <f t="shared" ca="1" si="23"/>
        <v>#N/A</v>
      </c>
      <c r="U124" t="e">
        <f t="shared" ca="1" si="24"/>
        <v>#N/A</v>
      </c>
      <c r="V124" t="e">
        <f t="shared" ca="1" si="25"/>
        <v>#N/A</v>
      </c>
      <c r="W124" s="62" t="e">
        <f t="shared" ca="1" si="26"/>
        <v>#N/A</v>
      </c>
    </row>
    <row r="125" spans="15:23" x14ac:dyDescent="0.35">
      <c r="O125" t="e">
        <f ca="1"/>
        <v>#N/A</v>
      </c>
      <c r="P125" t="e">
        <f ca="1"/>
        <v>#N/A</v>
      </c>
      <c r="Q125" t="e">
        <f ca="1"/>
        <v>#N/A</v>
      </c>
      <c r="R125" t="e">
        <f ca="1"/>
        <v>#N/A</v>
      </c>
      <c r="S125" t="e">
        <f ca="1"/>
        <v>#N/A</v>
      </c>
      <c r="T125" t="e">
        <f t="shared" ca="1" si="23"/>
        <v>#N/A</v>
      </c>
      <c r="U125" t="e">
        <f t="shared" ca="1" si="24"/>
        <v>#N/A</v>
      </c>
      <c r="V125" t="e">
        <f t="shared" ca="1" si="25"/>
        <v>#N/A</v>
      </c>
      <c r="W125" s="62" t="e">
        <f t="shared" ca="1" si="26"/>
        <v>#N/A</v>
      </c>
    </row>
    <row r="126" spans="15:23" x14ac:dyDescent="0.35">
      <c r="O126" t="e">
        <f ca="1"/>
        <v>#N/A</v>
      </c>
      <c r="P126" t="e">
        <f ca="1"/>
        <v>#N/A</v>
      </c>
      <c r="Q126" t="e">
        <f ca="1"/>
        <v>#N/A</v>
      </c>
      <c r="R126" t="e">
        <f ca="1"/>
        <v>#N/A</v>
      </c>
      <c r="S126" t="e">
        <f ca="1"/>
        <v>#N/A</v>
      </c>
      <c r="T126" t="e">
        <f t="shared" ca="1" si="23"/>
        <v>#N/A</v>
      </c>
      <c r="U126" t="e">
        <f t="shared" ca="1" si="24"/>
        <v>#N/A</v>
      </c>
      <c r="V126" t="e">
        <f t="shared" ca="1" si="25"/>
        <v>#N/A</v>
      </c>
      <c r="W126" s="62" t="e">
        <f t="shared" ca="1" si="26"/>
        <v>#N/A</v>
      </c>
    </row>
    <row r="127" spans="15:23" x14ac:dyDescent="0.35">
      <c r="O127" t="e">
        <f ca="1"/>
        <v>#N/A</v>
      </c>
      <c r="P127" t="e">
        <f ca="1"/>
        <v>#N/A</v>
      </c>
      <c r="Q127" t="e">
        <f ca="1"/>
        <v>#N/A</v>
      </c>
      <c r="R127" t="e">
        <f ca="1"/>
        <v>#N/A</v>
      </c>
      <c r="S127" t="e">
        <f ca="1"/>
        <v>#N/A</v>
      </c>
      <c r="T127" t="e">
        <f t="shared" ca="1" si="23"/>
        <v>#N/A</v>
      </c>
      <c r="U127" t="e">
        <f t="shared" ca="1" si="24"/>
        <v>#N/A</v>
      </c>
      <c r="V127" t="e">
        <f t="shared" ca="1" si="25"/>
        <v>#N/A</v>
      </c>
      <c r="W127" s="62" t="e">
        <f t="shared" ca="1" si="26"/>
        <v>#N/A</v>
      </c>
    </row>
    <row r="128" spans="15:23" x14ac:dyDescent="0.35">
      <c r="O128" t="e">
        <f ca="1"/>
        <v>#N/A</v>
      </c>
      <c r="P128" t="e">
        <f ca="1"/>
        <v>#N/A</v>
      </c>
      <c r="Q128" t="e">
        <f ca="1"/>
        <v>#N/A</v>
      </c>
      <c r="R128" t="e">
        <f ca="1"/>
        <v>#N/A</v>
      </c>
      <c r="S128" t="e">
        <f ca="1"/>
        <v>#N/A</v>
      </c>
      <c r="T128" t="e">
        <f t="shared" ca="1" si="23"/>
        <v>#N/A</v>
      </c>
      <c r="U128" t="e">
        <f t="shared" ca="1" si="24"/>
        <v>#N/A</v>
      </c>
      <c r="V128" t="e">
        <f t="shared" ca="1" si="25"/>
        <v>#N/A</v>
      </c>
      <c r="W128" s="62" t="e">
        <f t="shared" ca="1" si="26"/>
        <v>#N/A</v>
      </c>
    </row>
    <row r="129" spans="15:23" x14ac:dyDescent="0.35">
      <c r="O129" t="e">
        <f ca="1"/>
        <v>#N/A</v>
      </c>
      <c r="P129" t="e">
        <f ca="1"/>
        <v>#N/A</v>
      </c>
      <c r="Q129" t="e">
        <f ca="1"/>
        <v>#N/A</v>
      </c>
      <c r="R129" t="e">
        <f ca="1"/>
        <v>#N/A</v>
      </c>
      <c r="S129" t="e">
        <f ca="1"/>
        <v>#N/A</v>
      </c>
      <c r="T129" t="e">
        <f t="shared" ca="1" si="23"/>
        <v>#N/A</v>
      </c>
      <c r="U129" t="e">
        <f t="shared" ca="1" si="24"/>
        <v>#N/A</v>
      </c>
      <c r="V129" t="e">
        <f t="shared" ca="1" si="25"/>
        <v>#N/A</v>
      </c>
      <c r="W129" s="62" t="e">
        <f t="shared" ca="1" si="26"/>
        <v>#N/A</v>
      </c>
    </row>
    <row r="130" spans="15:23" x14ac:dyDescent="0.35">
      <c r="O130" t="e">
        <f ca="1"/>
        <v>#N/A</v>
      </c>
      <c r="P130" t="e">
        <f ca="1"/>
        <v>#N/A</v>
      </c>
      <c r="Q130" t="e">
        <f ca="1"/>
        <v>#N/A</v>
      </c>
      <c r="R130" t="e">
        <f ca="1"/>
        <v>#N/A</v>
      </c>
      <c r="S130" t="e">
        <f ca="1"/>
        <v>#N/A</v>
      </c>
      <c r="T130" t="e">
        <f t="shared" ca="1" si="23"/>
        <v>#N/A</v>
      </c>
      <c r="U130" t="e">
        <f t="shared" ca="1" si="24"/>
        <v>#N/A</v>
      </c>
      <c r="V130" t="e">
        <f t="shared" ca="1" si="25"/>
        <v>#N/A</v>
      </c>
      <c r="W130" s="62" t="e">
        <f t="shared" ca="1" si="26"/>
        <v>#N/A</v>
      </c>
    </row>
    <row r="131" spans="15:23" x14ac:dyDescent="0.35">
      <c r="O131" t="e">
        <f ca="1"/>
        <v>#N/A</v>
      </c>
      <c r="P131" t="e">
        <f ca="1"/>
        <v>#N/A</v>
      </c>
      <c r="Q131" t="e">
        <f ca="1"/>
        <v>#N/A</v>
      </c>
      <c r="R131" t="e">
        <f ca="1"/>
        <v>#N/A</v>
      </c>
      <c r="S131" t="e">
        <f ca="1"/>
        <v>#N/A</v>
      </c>
      <c r="T131" t="e">
        <f t="shared" ca="1" si="23"/>
        <v>#N/A</v>
      </c>
      <c r="U131" t="e">
        <f t="shared" ca="1" si="24"/>
        <v>#N/A</v>
      </c>
      <c r="V131" t="e">
        <f t="shared" ca="1" si="25"/>
        <v>#N/A</v>
      </c>
      <c r="W131" s="62" t="e">
        <f t="shared" ca="1" si="26"/>
        <v>#N/A</v>
      </c>
    </row>
    <row r="132" spans="15:23" x14ac:dyDescent="0.35">
      <c r="O132" t="e">
        <f ca="1"/>
        <v>#N/A</v>
      </c>
      <c r="P132" t="e">
        <f ca="1"/>
        <v>#N/A</v>
      </c>
      <c r="Q132" t="e">
        <f ca="1"/>
        <v>#N/A</v>
      </c>
      <c r="R132" t="e">
        <f ca="1"/>
        <v>#N/A</v>
      </c>
      <c r="S132" t="e">
        <f ca="1"/>
        <v>#N/A</v>
      </c>
      <c r="T132" t="e">
        <f t="shared" ca="1" si="23"/>
        <v>#N/A</v>
      </c>
      <c r="U132" t="e">
        <f t="shared" ca="1" si="24"/>
        <v>#N/A</v>
      </c>
      <c r="V132" t="e">
        <f t="shared" ca="1" si="25"/>
        <v>#N/A</v>
      </c>
      <c r="W132" s="62" t="e">
        <f t="shared" ca="1" si="26"/>
        <v>#N/A</v>
      </c>
    </row>
    <row r="133" spans="15:23" x14ac:dyDescent="0.35">
      <c r="O133" t="e">
        <f ca="1"/>
        <v>#N/A</v>
      </c>
      <c r="P133" t="e">
        <f ca="1"/>
        <v>#N/A</v>
      </c>
      <c r="Q133" t="e">
        <f ca="1"/>
        <v>#N/A</v>
      </c>
      <c r="R133" t="e">
        <f ca="1"/>
        <v>#N/A</v>
      </c>
      <c r="S133" t="e">
        <f ca="1"/>
        <v>#N/A</v>
      </c>
      <c r="T133" t="e">
        <f t="shared" ca="1" si="23"/>
        <v>#N/A</v>
      </c>
      <c r="U133" t="e">
        <f t="shared" ca="1" si="24"/>
        <v>#N/A</v>
      </c>
      <c r="V133" t="e">
        <f t="shared" ca="1" si="25"/>
        <v>#N/A</v>
      </c>
      <c r="W133" s="62" t="e">
        <f t="shared" ca="1" si="26"/>
        <v>#N/A</v>
      </c>
    </row>
    <row r="134" spans="15:23" x14ac:dyDescent="0.35">
      <c r="O134" t="e">
        <f ca="1"/>
        <v>#N/A</v>
      </c>
      <c r="P134" t="e">
        <f ca="1"/>
        <v>#N/A</v>
      </c>
      <c r="Q134" t="e">
        <f ca="1"/>
        <v>#N/A</v>
      </c>
      <c r="R134" t="e">
        <f ca="1"/>
        <v>#N/A</v>
      </c>
      <c r="S134" t="e">
        <f ca="1"/>
        <v>#N/A</v>
      </c>
      <c r="T134" t="e">
        <f t="shared" ca="1" si="23"/>
        <v>#N/A</v>
      </c>
      <c r="U134" t="e">
        <f t="shared" ca="1" si="24"/>
        <v>#N/A</v>
      </c>
      <c r="V134" t="e">
        <f t="shared" ca="1" si="25"/>
        <v>#N/A</v>
      </c>
      <c r="W134" s="62" t="e">
        <f t="shared" ca="1" si="26"/>
        <v>#N/A</v>
      </c>
    </row>
    <row r="135" spans="15:23" x14ac:dyDescent="0.35">
      <c r="O135" t="e">
        <f ca="1"/>
        <v>#N/A</v>
      </c>
      <c r="P135" t="e">
        <f ca="1"/>
        <v>#N/A</v>
      </c>
      <c r="Q135" t="e">
        <f ca="1"/>
        <v>#N/A</v>
      </c>
      <c r="R135" t="e">
        <f ca="1"/>
        <v>#N/A</v>
      </c>
      <c r="S135" t="e">
        <f ca="1"/>
        <v>#N/A</v>
      </c>
      <c r="T135" t="e">
        <f t="shared" ca="1" si="23"/>
        <v>#N/A</v>
      </c>
      <c r="U135" t="e">
        <f t="shared" ca="1" si="24"/>
        <v>#N/A</v>
      </c>
      <c r="V135" t="e">
        <f t="shared" ca="1" si="25"/>
        <v>#N/A</v>
      </c>
      <c r="W135" s="62" t="e">
        <f t="shared" ca="1" si="26"/>
        <v>#N/A</v>
      </c>
    </row>
    <row r="136" spans="15:23" x14ac:dyDescent="0.35">
      <c r="O136" t="e">
        <f ca="1"/>
        <v>#N/A</v>
      </c>
      <c r="P136" t="e">
        <f ca="1"/>
        <v>#N/A</v>
      </c>
      <c r="Q136" t="e">
        <f ca="1"/>
        <v>#N/A</v>
      </c>
      <c r="R136" t="e">
        <f ca="1"/>
        <v>#N/A</v>
      </c>
      <c r="S136" t="e">
        <f ca="1"/>
        <v>#N/A</v>
      </c>
      <c r="T136" t="e">
        <f t="shared" ca="1" si="23"/>
        <v>#N/A</v>
      </c>
      <c r="U136" t="e">
        <f t="shared" ca="1" si="24"/>
        <v>#N/A</v>
      </c>
      <c r="V136" t="e">
        <f t="shared" ca="1" si="25"/>
        <v>#N/A</v>
      </c>
      <c r="W136" s="62" t="e">
        <f t="shared" ca="1" si="26"/>
        <v>#N/A</v>
      </c>
    </row>
    <row r="137" spans="15:23" x14ac:dyDescent="0.35">
      <c r="O137" t="e">
        <f ca="1"/>
        <v>#N/A</v>
      </c>
      <c r="P137" t="e">
        <f ca="1"/>
        <v>#N/A</v>
      </c>
      <c r="Q137" t="e">
        <f ca="1"/>
        <v>#N/A</v>
      </c>
      <c r="R137" t="e">
        <f ca="1"/>
        <v>#N/A</v>
      </c>
      <c r="S137" t="e">
        <f ca="1"/>
        <v>#N/A</v>
      </c>
      <c r="T137" t="e">
        <f t="shared" ca="1" si="23"/>
        <v>#N/A</v>
      </c>
      <c r="U137" t="e">
        <f t="shared" ca="1" si="24"/>
        <v>#N/A</v>
      </c>
      <c r="V137" t="e">
        <f t="shared" ca="1" si="25"/>
        <v>#N/A</v>
      </c>
      <c r="W137" s="62" t="e">
        <f t="shared" ca="1" si="26"/>
        <v>#N/A</v>
      </c>
    </row>
    <row r="138" spans="15:23" x14ac:dyDescent="0.35">
      <c r="O138" t="e">
        <f ca="1"/>
        <v>#N/A</v>
      </c>
      <c r="P138" t="e">
        <f ca="1"/>
        <v>#N/A</v>
      </c>
      <c r="Q138" t="e">
        <f ca="1"/>
        <v>#N/A</v>
      </c>
      <c r="R138" t="e">
        <f ca="1"/>
        <v>#N/A</v>
      </c>
      <c r="S138" t="e">
        <f ca="1"/>
        <v>#N/A</v>
      </c>
      <c r="T138" t="e">
        <f t="shared" ca="1" si="23"/>
        <v>#N/A</v>
      </c>
      <c r="U138" t="e">
        <f t="shared" ca="1" si="24"/>
        <v>#N/A</v>
      </c>
      <c r="V138" t="e">
        <f t="shared" ca="1" si="25"/>
        <v>#N/A</v>
      </c>
      <c r="W138" s="62" t="e">
        <f t="shared" ca="1" si="26"/>
        <v>#N/A</v>
      </c>
    </row>
    <row r="139" spans="15:23" x14ac:dyDescent="0.35">
      <c r="O139" t="e">
        <f ca="1"/>
        <v>#N/A</v>
      </c>
      <c r="P139" t="e">
        <f ca="1"/>
        <v>#N/A</v>
      </c>
      <c r="Q139" t="e">
        <f ca="1"/>
        <v>#N/A</v>
      </c>
      <c r="R139" t="e">
        <f ca="1"/>
        <v>#N/A</v>
      </c>
      <c r="S139" t="e">
        <f ca="1"/>
        <v>#N/A</v>
      </c>
      <c r="T139" t="e">
        <f t="shared" ca="1" si="23"/>
        <v>#N/A</v>
      </c>
      <c r="U139" t="e">
        <f t="shared" ca="1" si="24"/>
        <v>#N/A</v>
      </c>
      <c r="V139" t="e">
        <f t="shared" ca="1" si="25"/>
        <v>#N/A</v>
      </c>
      <c r="W139" s="62" t="e">
        <f t="shared" ca="1" si="26"/>
        <v>#N/A</v>
      </c>
    </row>
    <row r="140" spans="15:23" x14ac:dyDescent="0.35">
      <c r="O140" t="e">
        <f ca="1"/>
        <v>#N/A</v>
      </c>
      <c r="P140" t="e">
        <f ca="1"/>
        <v>#N/A</v>
      </c>
      <c r="Q140" t="e">
        <f ca="1"/>
        <v>#N/A</v>
      </c>
      <c r="R140" t="e">
        <f ca="1"/>
        <v>#N/A</v>
      </c>
      <c r="S140" t="e">
        <f ca="1"/>
        <v>#N/A</v>
      </c>
      <c r="T140" t="e">
        <f t="shared" ca="1" si="23"/>
        <v>#N/A</v>
      </c>
      <c r="U140" t="e">
        <f t="shared" ca="1" si="24"/>
        <v>#N/A</v>
      </c>
      <c r="V140" t="e">
        <f t="shared" ca="1" si="25"/>
        <v>#N/A</v>
      </c>
      <c r="W140" s="62" t="e">
        <f t="shared" ca="1" si="26"/>
        <v>#N/A</v>
      </c>
    </row>
    <row r="141" spans="15:23" x14ac:dyDescent="0.35">
      <c r="O141" t="e">
        <f ca="1"/>
        <v>#N/A</v>
      </c>
      <c r="P141" t="e">
        <f ca="1"/>
        <v>#N/A</v>
      </c>
      <c r="Q141" t="e">
        <f ca="1"/>
        <v>#N/A</v>
      </c>
      <c r="R141" t="e">
        <f ca="1"/>
        <v>#N/A</v>
      </c>
      <c r="S141" t="e">
        <f ca="1"/>
        <v>#N/A</v>
      </c>
      <c r="T141" t="e">
        <f t="shared" ca="1" si="23"/>
        <v>#N/A</v>
      </c>
      <c r="U141" t="e">
        <f t="shared" ca="1" si="24"/>
        <v>#N/A</v>
      </c>
      <c r="V141" t="e">
        <f t="shared" ca="1" si="25"/>
        <v>#N/A</v>
      </c>
      <c r="W141" s="62" t="e">
        <f t="shared" ca="1" si="26"/>
        <v>#N/A</v>
      </c>
    </row>
    <row r="142" spans="15:23" x14ac:dyDescent="0.35">
      <c r="O142" t="e">
        <f ca="1"/>
        <v>#N/A</v>
      </c>
      <c r="P142" t="e">
        <f ca="1"/>
        <v>#N/A</v>
      </c>
      <c r="Q142" t="e">
        <f ca="1"/>
        <v>#N/A</v>
      </c>
      <c r="R142" t="e">
        <f ca="1"/>
        <v>#N/A</v>
      </c>
      <c r="S142" t="e">
        <f ca="1"/>
        <v>#N/A</v>
      </c>
      <c r="T142" t="e">
        <f t="shared" ca="1" si="23"/>
        <v>#N/A</v>
      </c>
      <c r="U142" t="e">
        <f t="shared" ca="1" si="24"/>
        <v>#N/A</v>
      </c>
      <c r="V142" t="e">
        <f t="shared" ca="1" si="25"/>
        <v>#N/A</v>
      </c>
      <c r="W142" s="62" t="e">
        <f t="shared" ca="1" si="26"/>
        <v>#N/A</v>
      </c>
    </row>
    <row r="143" spans="15:23" x14ac:dyDescent="0.35">
      <c r="O143" t="e">
        <f ca="1"/>
        <v>#N/A</v>
      </c>
      <c r="P143" t="e">
        <f ca="1"/>
        <v>#N/A</v>
      </c>
      <c r="Q143" t="e">
        <f ca="1"/>
        <v>#N/A</v>
      </c>
      <c r="R143" t="e">
        <f ca="1"/>
        <v>#N/A</v>
      </c>
      <c r="S143" t="e">
        <f ca="1"/>
        <v>#N/A</v>
      </c>
      <c r="T143" t="e">
        <f t="shared" ca="1" si="23"/>
        <v>#N/A</v>
      </c>
      <c r="U143" t="e">
        <f t="shared" ca="1" si="24"/>
        <v>#N/A</v>
      </c>
      <c r="V143" t="e">
        <f t="shared" ca="1" si="25"/>
        <v>#N/A</v>
      </c>
      <c r="W143" s="62" t="e">
        <f t="shared" ca="1" si="26"/>
        <v>#N/A</v>
      </c>
    </row>
    <row r="144" spans="15:23" x14ac:dyDescent="0.35">
      <c r="O144" t="e">
        <f ca="1"/>
        <v>#N/A</v>
      </c>
      <c r="P144" t="e">
        <f ca="1"/>
        <v>#N/A</v>
      </c>
      <c r="Q144" t="e">
        <f ca="1"/>
        <v>#N/A</v>
      </c>
      <c r="R144" t="e">
        <f ca="1"/>
        <v>#N/A</v>
      </c>
      <c r="S144" t="e">
        <f ca="1"/>
        <v>#N/A</v>
      </c>
      <c r="T144" t="e">
        <f t="shared" ca="1" si="23"/>
        <v>#N/A</v>
      </c>
      <c r="U144" t="e">
        <f t="shared" ca="1" si="24"/>
        <v>#N/A</v>
      </c>
      <c r="V144" t="e">
        <f t="shared" ca="1" si="25"/>
        <v>#N/A</v>
      </c>
      <c r="W144" s="62" t="e">
        <f t="shared" ca="1" si="26"/>
        <v>#N/A</v>
      </c>
    </row>
    <row r="145" spans="15:23" x14ac:dyDescent="0.35">
      <c r="O145" t="e">
        <f ca="1"/>
        <v>#N/A</v>
      </c>
      <c r="P145" t="e">
        <f ca="1"/>
        <v>#N/A</v>
      </c>
      <c r="Q145" t="e">
        <f ca="1"/>
        <v>#N/A</v>
      </c>
      <c r="R145" t="e">
        <f ca="1"/>
        <v>#N/A</v>
      </c>
      <c r="S145" t="e">
        <f ca="1"/>
        <v>#N/A</v>
      </c>
      <c r="T145" t="e">
        <f t="shared" ca="1" si="23"/>
        <v>#N/A</v>
      </c>
      <c r="U145" t="e">
        <f t="shared" ca="1" si="24"/>
        <v>#N/A</v>
      </c>
      <c r="V145" t="e">
        <f t="shared" ca="1" si="25"/>
        <v>#N/A</v>
      </c>
      <c r="W145" s="62" t="e">
        <f t="shared" ca="1" si="26"/>
        <v>#N/A</v>
      </c>
    </row>
    <row r="146" spans="15:23" x14ac:dyDescent="0.35">
      <c r="O146" t="e">
        <f ca="1"/>
        <v>#N/A</v>
      </c>
      <c r="P146" t="e">
        <f ca="1"/>
        <v>#N/A</v>
      </c>
      <c r="Q146" t="e">
        <f ca="1"/>
        <v>#N/A</v>
      </c>
      <c r="R146" t="e">
        <f ca="1"/>
        <v>#N/A</v>
      </c>
      <c r="S146" t="e">
        <f ca="1"/>
        <v>#N/A</v>
      </c>
      <c r="T146" t="e">
        <f t="shared" ref="T146:T193" ca="1" si="27">LEFT(O146,FIND("~",O146)-1)</f>
        <v>#N/A</v>
      </c>
      <c r="U146" t="e">
        <f t="shared" ref="U146:U193" ca="1" si="28">MID(O146,FIND("~",O146)+1,10)</f>
        <v>#N/A</v>
      </c>
      <c r="V146" t="e">
        <f t="shared" ref="V146:V193" ca="1" si="29">T146&amp;U146</f>
        <v>#N/A</v>
      </c>
      <c r="W146" s="62" t="e">
        <f t="shared" ref="W146:W193" ca="1" si="30">S146</f>
        <v>#N/A</v>
      </c>
    </row>
    <row r="147" spans="15:23" x14ac:dyDescent="0.35">
      <c r="O147" t="e">
        <f ca="1"/>
        <v>#N/A</v>
      </c>
      <c r="P147" t="e">
        <f ca="1"/>
        <v>#N/A</v>
      </c>
      <c r="Q147" t="e">
        <f ca="1"/>
        <v>#N/A</v>
      </c>
      <c r="R147" t="e">
        <f ca="1"/>
        <v>#N/A</v>
      </c>
      <c r="S147" t="e">
        <f ca="1"/>
        <v>#N/A</v>
      </c>
      <c r="T147" t="e">
        <f t="shared" ca="1" si="27"/>
        <v>#N/A</v>
      </c>
      <c r="U147" t="e">
        <f t="shared" ca="1" si="28"/>
        <v>#N/A</v>
      </c>
      <c r="V147" t="e">
        <f t="shared" ca="1" si="29"/>
        <v>#N/A</v>
      </c>
      <c r="W147" s="62" t="e">
        <f t="shared" ca="1" si="30"/>
        <v>#N/A</v>
      </c>
    </row>
    <row r="148" spans="15:23" x14ac:dyDescent="0.35">
      <c r="O148" t="e">
        <f ca="1"/>
        <v>#N/A</v>
      </c>
      <c r="P148" t="e">
        <f ca="1"/>
        <v>#N/A</v>
      </c>
      <c r="Q148" t="e">
        <f ca="1"/>
        <v>#N/A</v>
      </c>
      <c r="R148" t="e">
        <f ca="1"/>
        <v>#N/A</v>
      </c>
      <c r="S148" t="e">
        <f ca="1"/>
        <v>#N/A</v>
      </c>
      <c r="T148" t="e">
        <f t="shared" ca="1" si="27"/>
        <v>#N/A</v>
      </c>
      <c r="U148" t="e">
        <f t="shared" ca="1" si="28"/>
        <v>#N/A</v>
      </c>
      <c r="V148" t="e">
        <f t="shared" ca="1" si="29"/>
        <v>#N/A</v>
      </c>
      <c r="W148" s="62" t="e">
        <f t="shared" ca="1" si="30"/>
        <v>#N/A</v>
      </c>
    </row>
    <row r="149" spans="15:23" x14ac:dyDescent="0.35">
      <c r="O149" t="e">
        <f ca="1"/>
        <v>#N/A</v>
      </c>
      <c r="P149" t="e">
        <f ca="1"/>
        <v>#N/A</v>
      </c>
      <c r="Q149" t="e">
        <f ca="1"/>
        <v>#N/A</v>
      </c>
      <c r="R149" t="e">
        <f ca="1"/>
        <v>#N/A</v>
      </c>
      <c r="S149" t="e">
        <f ca="1"/>
        <v>#N/A</v>
      </c>
      <c r="T149" t="e">
        <f t="shared" ca="1" si="27"/>
        <v>#N/A</v>
      </c>
      <c r="U149" t="e">
        <f t="shared" ca="1" si="28"/>
        <v>#N/A</v>
      </c>
      <c r="V149" t="e">
        <f t="shared" ca="1" si="29"/>
        <v>#N/A</v>
      </c>
      <c r="W149" s="62" t="e">
        <f t="shared" ca="1" si="30"/>
        <v>#N/A</v>
      </c>
    </row>
    <row r="150" spans="15:23" x14ac:dyDescent="0.35">
      <c r="O150" t="e">
        <f ca="1"/>
        <v>#N/A</v>
      </c>
      <c r="P150" t="e">
        <f ca="1"/>
        <v>#N/A</v>
      </c>
      <c r="Q150" t="e">
        <f ca="1"/>
        <v>#N/A</v>
      </c>
      <c r="R150" t="e">
        <f ca="1"/>
        <v>#N/A</v>
      </c>
      <c r="S150" t="e">
        <f ca="1"/>
        <v>#N/A</v>
      </c>
      <c r="T150" t="e">
        <f t="shared" ca="1" si="27"/>
        <v>#N/A</v>
      </c>
      <c r="U150" t="e">
        <f t="shared" ca="1" si="28"/>
        <v>#N/A</v>
      </c>
      <c r="V150" t="e">
        <f t="shared" ca="1" si="29"/>
        <v>#N/A</v>
      </c>
      <c r="W150" s="62" t="e">
        <f t="shared" ca="1" si="30"/>
        <v>#N/A</v>
      </c>
    </row>
    <row r="151" spans="15:23" x14ac:dyDescent="0.35">
      <c r="O151" t="e">
        <f ca="1"/>
        <v>#N/A</v>
      </c>
      <c r="P151" t="e">
        <f ca="1"/>
        <v>#N/A</v>
      </c>
      <c r="Q151" t="e">
        <f ca="1"/>
        <v>#N/A</v>
      </c>
      <c r="R151" t="e">
        <f ca="1"/>
        <v>#N/A</v>
      </c>
      <c r="S151" t="e">
        <f ca="1"/>
        <v>#N/A</v>
      </c>
      <c r="T151" t="e">
        <f t="shared" ca="1" si="27"/>
        <v>#N/A</v>
      </c>
      <c r="U151" t="e">
        <f t="shared" ca="1" si="28"/>
        <v>#N/A</v>
      </c>
      <c r="V151" t="e">
        <f t="shared" ca="1" si="29"/>
        <v>#N/A</v>
      </c>
      <c r="W151" s="62" t="e">
        <f t="shared" ca="1" si="30"/>
        <v>#N/A</v>
      </c>
    </row>
    <row r="152" spans="15:23" x14ac:dyDescent="0.35">
      <c r="O152" t="e">
        <f ca="1"/>
        <v>#N/A</v>
      </c>
      <c r="P152" t="e">
        <f ca="1"/>
        <v>#N/A</v>
      </c>
      <c r="Q152" t="e">
        <f ca="1"/>
        <v>#N/A</v>
      </c>
      <c r="R152" t="e">
        <f ca="1"/>
        <v>#N/A</v>
      </c>
      <c r="S152" t="e">
        <f ca="1"/>
        <v>#N/A</v>
      </c>
      <c r="T152" t="e">
        <f t="shared" ca="1" si="27"/>
        <v>#N/A</v>
      </c>
      <c r="U152" t="e">
        <f t="shared" ca="1" si="28"/>
        <v>#N/A</v>
      </c>
      <c r="V152" t="e">
        <f t="shared" ca="1" si="29"/>
        <v>#N/A</v>
      </c>
      <c r="W152" s="62" t="e">
        <f t="shared" ca="1" si="30"/>
        <v>#N/A</v>
      </c>
    </row>
    <row r="153" spans="15:23" x14ac:dyDescent="0.35">
      <c r="O153" t="e">
        <f ca="1"/>
        <v>#N/A</v>
      </c>
      <c r="P153" t="e">
        <f ca="1"/>
        <v>#N/A</v>
      </c>
      <c r="Q153" t="e">
        <f ca="1"/>
        <v>#N/A</v>
      </c>
      <c r="R153" t="e">
        <f ca="1"/>
        <v>#N/A</v>
      </c>
      <c r="S153" t="e">
        <f ca="1"/>
        <v>#N/A</v>
      </c>
      <c r="T153" t="e">
        <f t="shared" ca="1" si="27"/>
        <v>#N/A</v>
      </c>
      <c r="U153" t="e">
        <f t="shared" ca="1" si="28"/>
        <v>#N/A</v>
      </c>
      <c r="V153" t="e">
        <f t="shared" ca="1" si="29"/>
        <v>#N/A</v>
      </c>
      <c r="W153" s="62" t="e">
        <f t="shared" ca="1" si="30"/>
        <v>#N/A</v>
      </c>
    </row>
    <row r="154" spans="15:23" x14ac:dyDescent="0.35">
      <c r="O154" t="e">
        <f ca="1"/>
        <v>#N/A</v>
      </c>
      <c r="P154" t="e">
        <f ca="1"/>
        <v>#N/A</v>
      </c>
      <c r="Q154" t="e">
        <f ca="1"/>
        <v>#N/A</v>
      </c>
      <c r="R154" t="e">
        <f ca="1"/>
        <v>#N/A</v>
      </c>
      <c r="S154" t="e">
        <f ca="1"/>
        <v>#N/A</v>
      </c>
      <c r="T154" t="e">
        <f t="shared" ca="1" si="27"/>
        <v>#N/A</v>
      </c>
      <c r="U154" t="e">
        <f t="shared" ca="1" si="28"/>
        <v>#N/A</v>
      </c>
      <c r="V154" t="e">
        <f t="shared" ca="1" si="29"/>
        <v>#N/A</v>
      </c>
      <c r="W154" s="62" t="e">
        <f t="shared" ca="1" si="30"/>
        <v>#N/A</v>
      </c>
    </row>
    <row r="155" spans="15:23" x14ac:dyDescent="0.35">
      <c r="O155" t="e">
        <f ca="1"/>
        <v>#N/A</v>
      </c>
      <c r="P155" t="e">
        <f ca="1"/>
        <v>#N/A</v>
      </c>
      <c r="Q155" t="e">
        <f ca="1"/>
        <v>#N/A</v>
      </c>
      <c r="R155" t="e">
        <f ca="1"/>
        <v>#N/A</v>
      </c>
      <c r="S155" t="e">
        <f ca="1"/>
        <v>#N/A</v>
      </c>
      <c r="T155" t="e">
        <f t="shared" ca="1" si="27"/>
        <v>#N/A</v>
      </c>
      <c r="U155" t="e">
        <f t="shared" ca="1" si="28"/>
        <v>#N/A</v>
      </c>
      <c r="V155" t="e">
        <f t="shared" ca="1" si="29"/>
        <v>#N/A</v>
      </c>
      <c r="W155" s="62" t="e">
        <f t="shared" ca="1" si="30"/>
        <v>#N/A</v>
      </c>
    </row>
    <row r="156" spans="15:23" x14ac:dyDescent="0.35">
      <c r="O156" t="e">
        <f ca="1"/>
        <v>#N/A</v>
      </c>
      <c r="P156" t="e">
        <f ca="1"/>
        <v>#N/A</v>
      </c>
      <c r="Q156" t="e">
        <f ca="1"/>
        <v>#N/A</v>
      </c>
      <c r="R156" t="e">
        <f ca="1"/>
        <v>#N/A</v>
      </c>
      <c r="S156" t="e">
        <f ca="1"/>
        <v>#N/A</v>
      </c>
      <c r="T156" t="e">
        <f t="shared" ca="1" si="27"/>
        <v>#N/A</v>
      </c>
      <c r="U156" t="e">
        <f t="shared" ca="1" si="28"/>
        <v>#N/A</v>
      </c>
      <c r="V156" t="e">
        <f t="shared" ca="1" si="29"/>
        <v>#N/A</v>
      </c>
      <c r="W156" s="62" t="e">
        <f t="shared" ca="1" si="30"/>
        <v>#N/A</v>
      </c>
    </row>
    <row r="157" spans="15:23" x14ac:dyDescent="0.35">
      <c r="O157" t="e">
        <f ca="1"/>
        <v>#N/A</v>
      </c>
      <c r="P157" t="e">
        <f ca="1"/>
        <v>#N/A</v>
      </c>
      <c r="Q157" t="e">
        <f ca="1"/>
        <v>#N/A</v>
      </c>
      <c r="R157" t="e">
        <f ca="1"/>
        <v>#N/A</v>
      </c>
      <c r="S157" t="e">
        <f ca="1"/>
        <v>#N/A</v>
      </c>
      <c r="T157" t="e">
        <f t="shared" ca="1" si="27"/>
        <v>#N/A</v>
      </c>
      <c r="U157" t="e">
        <f t="shared" ca="1" si="28"/>
        <v>#N/A</v>
      </c>
      <c r="V157" t="e">
        <f t="shared" ca="1" si="29"/>
        <v>#N/A</v>
      </c>
      <c r="W157" s="62" t="e">
        <f t="shared" ca="1" si="30"/>
        <v>#N/A</v>
      </c>
    </row>
    <row r="158" spans="15:23" x14ac:dyDescent="0.35">
      <c r="O158" t="e">
        <f ca="1"/>
        <v>#N/A</v>
      </c>
      <c r="P158" t="e">
        <f ca="1"/>
        <v>#N/A</v>
      </c>
      <c r="Q158" t="e">
        <f ca="1"/>
        <v>#N/A</v>
      </c>
      <c r="R158" t="e">
        <f ca="1"/>
        <v>#N/A</v>
      </c>
      <c r="S158" t="e">
        <f ca="1"/>
        <v>#N/A</v>
      </c>
      <c r="T158" t="e">
        <f t="shared" ca="1" si="27"/>
        <v>#N/A</v>
      </c>
      <c r="U158" t="e">
        <f t="shared" ca="1" si="28"/>
        <v>#N/A</v>
      </c>
      <c r="V158" t="e">
        <f t="shared" ca="1" si="29"/>
        <v>#N/A</v>
      </c>
      <c r="W158" s="62" t="e">
        <f t="shared" ca="1" si="30"/>
        <v>#N/A</v>
      </c>
    </row>
    <row r="159" spans="15:23" x14ac:dyDescent="0.35">
      <c r="O159" t="e">
        <f ca="1"/>
        <v>#N/A</v>
      </c>
      <c r="P159" t="e">
        <f ca="1"/>
        <v>#N/A</v>
      </c>
      <c r="Q159" t="e">
        <f ca="1"/>
        <v>#N/A</v>
      </c>
      <c r="R159" t="e">
        <f ca="1"/>
        <v>#N/A</v>
      </c>
      <c r="S159" t="e">
        <f ca="1"/>
        <v>#N/A</v>
      </c>
      <c r="T159" t="e">
        <f t="shared" ca="1" si="27"/>
        <v>#N/A</v>
      </c>
      <c r="U159" t="e">
        <f t="shared" ca="1" si="28"/>
        <v>#N/A</v>
      </c>
      <c r="V159" t="e">
        <f t="shared" ca="1" si="29"/>
        <v>#N/A</v>
      </c>
      <c r="W159" s="62" t="e">
        <f t="shared" ca="1" si="30"/>
        <v>#N/A</v>
      </c>
    </row>
    <row r="160" spans="15:23" x14ac:dyDescent="0.35">
      <c r="O160" t="e">
        <f ca="1"/>
        <v>#N/A</v>
      </c>
      <c r="P160" t="e">
        <f ca="1"/>
        <v>#N/A</v>
      </c>
      <c r="Q160" t="e">
        <f ca="1"/>
        <v>#N/A</v>
      </c>
      <c r="R160" t="e">
        <f ca="1"/>
        <v>#N/A</v>
      </c>
      <c r="S160" t="e">
        <f ca="1"/>
        <v>#N/A</v>
      </c>
      <c r="T160" t="e">
        <f t="shared" ca="1" si="27"/>
        <v>#N/A</v>
      </c>
      <c r="U160" t="e">
        <f t="shared" ca="1" si="28"/>
        <v>#N/A</v>
      </c>
      <c r="V160" t="e">
        <f t="shared" ca="1" si="29"/>
        <v>#N/A</v>
      </c>
      <c r="W160" s="62" t="e">
        <f t="shared" ca="1" si="30"/>
        <v>#N/A</v>
      </c>
    </row>
    <row r="161" spans="15:23" x14ac:dyDescent="0.35">
      <c r="O161" t="e">
        <f ca="1"/>
        <v>#N/A</v>
      </c>
      <c r="P161" t="e">
        <f ca="1"/>
        <v>#N/A</v>
      </c>
      <c r="Q161" t="e">
        <f ca="1"/>
        <v>#N/A</v>
      </c>
      <c r="R161" t="e">
        <f ca="1"/>
        <v>#N/A</v>
      </c>
      <c r="S161" t="e">
        <f ca="1"/>
        <v>#N/A</v>
      </c>
      <c r="T161" t="e">
        <f t="shared" ca="1" si="27"/>
        <v>#N/A</v>
      </c>
      <c r="U161" t="e">
        <f t="shared" ca="1" si="28"/>
        <v>#N/A</v>
      </c>
      <c r="V161" t="e">
        <f t="shared" ca="1" si="29"/>
        <v>#N/A</v>
      </c>
      <c r="W161" s="62" t="e">
        <f t="shared" ca="1" si="30"/>
        <v>#N/A</v>
      </c>
    </row>
    <row r="162" spans="15:23" x14ac:dyDescent="0.35">
      <c r="O162" t="e">
        <f ca="1"/>
        <v>#N/A</v>
      </c>
      <c r="P162" t="e">
        <f ca="1"/>
        <v>#N/A</v>
      </c>
      <c r="Q162" t="e">
        <f ca="1"/>
        <v>#N/A</v>
      </c>
      <c r="R162" t="e">
        <f ca="1"/>
        <v>#N/A</v>
      </c>
      <c r="S162" t="e">
        <f ca="1"/>
        <v>#N/A</v>
      </c>
      <c r="T162" t="e">
        <f t="shared" ca="1" si="27"/>
        <v>#N/A</v>
      </c>
      <c r="U162" t="e">
        <f t="shared" ca="1" si="28"/>
        <v>#N/A</v>
      </c>
      <c r="V162" t="e">
        <f t="shared" ca="1" si="29"/>
        <v>#N/A</v>
      </c>
      <c r="W162" s="62" t="e">
        <f t="shared" ca="1" si="30"/>
        <v>#N/A</v>
      </c>
    </row>
    <row r="163" spans="15:23" x14ac:dyDescent="0.35">
      <c r="O163" t="e">
        <f ca="1"/>
        <v>#N/A</v>
      </c>
      <c r="P163" t="e">
        <f ca="1"/>
        <v>#N/A</v>
      </c>
      <c r="Q163" t="e">
        <f ca="1"/>
        <v>#N/A</v>
      </c>
      <c r="R163" t="e">
        <f ca="1"/>
        <v>#N/A</v>
      </c>
      <c r="S163" t="e">
        <f ca="1"/>
        <v>#N/A</v>
      </c>
      <c r="T163" t="e">
        <f t="shared" ca="1" si="27"/>
        <v>#N/A</v>
      </c>
      <c r="U163" t="e">
        <f t="shared" ca="1" si="28"/>
        <v>#N/A</v>
      </c>
      <c r="V163" t="e">
        <f t="shared" ca="1" si="29"/>
        <v>#N/A</v>
      </c>
      <c r="W163" s="62" t="e">
        <f t="shared" ca="1" si="30"/>
        <v>#N/A</v>
      </c>
    </row>
    <row r="164" spans="15:23" x14ac:dyDescent="0.35">
      <c r="O164" t="e">
        <f ca="1"/>
        <v>#N/A</v>
      </c>
      <c r="P164" t="e">
        <f ca="1"/>
        <v>#N/A</v>
      </c>
      <c r="Q164" t="e">
        <f ca="1"/>
        <v>#N/A</v>
      </c>
      <c r="R164" t="e">
        <f ca="1"/>
        <v>#N/A</v>
      </c>
      <c r="S164" t="e">
        <f ca="1"/>
        <v>#N/A</v>
      </c>
      <c r="T164" t="e">
        <f t="shared" ca="1" si="27"/>
        <v>#N/A</v>
      </c>
      <c r="U164" t="e">
        <f t="shared" ca="1" si="28"/>
        <v>#N/A</v>
      </c>
      <c r="V164" t="e">
        <f t="shared" ca="1" si="29"/>
        <v>#N/A</v>
      </c>
      <c r="W164" s="62" t="e">
        <f t="shared" ca="1" si="30"/>
        <v>#N/A</v>
      </c>
    </row>
    <row r="165" spans="15:23" x14ac:dyDescent="0.35">
      <c r="O165" t="e">
        <f ca="1"/>
        <v>#N/A</v>
      </c>
      <c r="P165" t="e">
        <f ca="1"/>
        <v>#N/A</v>
      </c>
      <c r="Q165" t="e">
        <f ca="1"/>
        <v>#N/A</v>
      </c>
      <c r="R165" t="e">
        <f ca="1"/>
        <v>#N/A</v>
      </c>
      <c r="S165" t="e">
        <f ca="1"/>
        <v>#N/A</v>
      </c>
      <c r="T165" t="e">
        <f t="shared" ca="1" si="27"/>
        <v>#N/A</v>
      </c>
      <c r="U165" t="e">
        <f t="shared" ca="1" si="28"/>
        <v>#N/A</v>
      </c>
      <c r="V165" t="e">
        <f t="shared" ca="1" si="29"/>
        <v>#N/A</v>
      </c>
      <c r="W165" s="62" t="e">
        <f t="shared" ca="1" si="30"/>
        <v>#N/A</v>
      </c>
    </row>
    <row r="166" spans="15:23" x14ac:dyDescent="0.35">
      <c r="O166" t="e">
        <f ca="1"/>
        <v>#N/A</v>
      </c>
      <c r="P166" t="e">
        <f ca="1"/>
        <v>#N/A</v>
      </c>
      <c r="Q166" t="e">
        <f ca="1"/>
        <v>#N/A</v>
      </c>
      <c r="R166" t="e">
        <f ca="1"/>
        <v>#N/A</v>
      </c>
      <c r="S166" t="e">
        <f ca="1"/>
        <v>#N/A</v>
      </c>
      <c r="T166" t="e">
        <f t="shared" ca="1" si="27"/>
        <v>#N/A</v>
      </c>
      <c r="U166" t="e">
        <f t="shared" ca="1" si="28"/>
        <v>#N/A</v>
      </c>
      <c r="V166" t="e">
        <f t="shared" ca="1" si="29"/>
        <v>#N/A</v>
      </c>
      <c r="W166" s="62" t="e">
        <f t="shared" ca="1" si="30"/>
        <v>#N/A</v>
      </c>
    </row>
    <row r="167" spans="15:23" x14ac:dyDescent="0.35">
      <c r="O167" t="e">
        <f ca="1"/>
        <v>#N/A</v>
      </c>
      <c r="P167" t="e">
        <f ca="1"/>
        <v>#N/A</v>
      </c>
      <c r="Q167" t="e">
        <f ca="1"/>
        <v>#N/A</v>
      </c>
      <c r="R167" t="e">
        <f ca="1"/>
        <v>#N/A</v>
      </c>
      <c r="S167" t="e">
        <f ca="1"/>
        <v>#N/A</v>
      </c>
      <c r="T167" t="e">
        <f t="shared" ca="1" si="27"/>
        <v>#N/A</v>
      </c>
      <c r="U167" t="e">
        <f t="shared" ca="1" si="28"/>
        <v>#N/A</v>
      </c>
      <c r="V167" t="e">
        <f t="shared" ca="1" si="29"/>
        <v>#N/A</v>
      </c>
      <c r="W167" s="62" t="e">
        <f t="shared" ca="1" si="30"/>
        <v>#N/A</v>
      </c>
    </row>
    <row r="168" spans="15:23" x14ac:dyDescent="0.35">
      <c r="O168" t="e">
        <f ca="1"/>
        <v>#N/A</v>
      </c>
      <c r="P168" t="e">
        <f ca="1"/>
        <v>#N/A</v>
      </c>
      <c r="Q168" t="e">
        <f ca="1"/>
        <v>#N/A</v>
      </c>
      <c r="R168" t="e">
        <f ca="1"/>
        <v>#N/A</v>
      </c>
      <c r="S168" t="e">
        <f ca="1"/>
        <v>#N/A</v>
      </c>
      <c r="T168" t="e">
        <f t="shared" ca="1" si="27"/>
        <v>#N/A</v>
      </c>
      <c r="U168" t="e">
        <f t="shared" ca="1" si="28"/>
        <v>#N/A</v>
      </c>
      <c r="V168" t="e">
        <f t="shared" ca="1" si="29"/>
        <v>#N/A</v>
      </c>
      <c r="W168" s="62" t="e">
        <f t="shared" ca="1" si="30"/>
        <v>#N/A</v>
      </c>
    </row>
    <row r="169" spans="15:23" x14ac:dyDescent="0.35">
      <c r="O169" t="e">
        <f ca="1"/>
        <v>#N/A</v>
      </c>
      <c r="P169" t="e">
        <f ca="1"/>
        <v>#N/A</v>
      </c>
      <c r="Q169" t="e">
        <f ca="1"/>
        <v>#N/A</v>
      </c>
      <c r="R169" t="e">
        <f ca="1"/>
        <v>#N/A</v>
      </c>
      <c r="S169" t="e">
        <f ca="1"/>
        <v>#N/A</v>
      </c>
      <c r="T169" t="e">
        <f t="shared" ca="1" si="27"/>
        <v>#N/A</v>
      </c>
      <c r="U169" t="e">
        <f t="shared" ca="1" si="28"/>
        <v>#N/A</v>
      </c>
      <c r="V169" t="e">
        <f t="shared" ca="1" si="29"/>
        <v>#N/A</v>
      </c>
      <c r="W169" s="62" t="e">
        <f t="shared" ca="1" si="30"/>
        <v>#N/A</v>
      </c>
    </row>
    <row r="170" spans="15:23" x14ac:dyDescent="0.35">
      <c r="O170" t="e">
        <f ca="1"/>
        <v>#N/A</v>
      </c>
      <c r="P170" t="e">
        <f ca="1"/>
        <v>#N/A</v>
      </c>
      <c r="Q170" t="e">
        <f ca="1"/>
        <v>#N/A</v>
      </c>
      <c r="R170" t="e">
        <f ca="1"/>
        <v>#N/A</v>
      </c>
      <c r="S170" t="e">
        <f ca="1"/>
        <v>#N/A</v>
      </c>
      <c r="T170" t="e">
        <f t="shared" ca="1" si="27"/>
        <v>#N/A</v>
      </c>
      <c r="U170" t="e">
        <f t="shared" ca="1" si="28"/>
        <v>#N/A</v>
      </c>
      <c r="V170" t="e">
        <f t="shared" ca="1" si="29"/>
        <v>#N/A</v>
      </c>
      <c r="W170" s="62" t="e">
        <f t="shared" ca="1" si="30"/>
        <v>#N/A</v>
      </c>
    </row>
    <row r="171" spans="15:23" x14ac:dyDescent="0.35">
      <c r="O171" t="e">
        <f ca="1"/>
        <v>#N/A</v>
      </c>
      <c r="P171" t="e">
        <f ca="1"/>
        <v>#N/A</v>
      </c>
      <c r="Q171" t="e">
        <f ca="1"/>
        <v>#N/A</v>
      </c>
      <c r="R171" t="e">
        <f ca="1"/>
        <v>#N/A</v>
      </c>
      <c r="S171" t="e">
        <f ca="1"/>
        <v>#N/A</v>
      </c>
      <c r="T171" t="e">
        <f t="shared" ca="1" si="27"/>
        <v>#N/A</v>
      </c>
      <c r="U171" t="e">
        <f t="shared" ca="1" si="28"/>
        <v>#N/A</v>
      </c>
      <c r="V171" t="e">
        <f t="shared" ca="1" si="29"/>
        <v>#N/A</v>
      </c>
      <c r="W171" s="62" t="e">
        <f t="shared" ca="1" si="30"/>
        <v>#N/A</v>
      </c>
    </row>
    <row r="172" spans="15:23" x14ac:dyDescent="0.35">
      <c r="O172" t="e">
        <f ca="1"/>
        <v>#N/A</v>
      </c>
      <c r="P172" t="e">
        <f ca="1"/>
        <v>#N/A</v>
      </c>
      <c r="Q172" t="e">
        <f ca="1"/>
        <v>#N/A</v>
      </c>
      <c r="R172" t="e">
        <f ca="1"/>
        <v>#N/A</v>
      </c>
      <c r="S172" t="e">
        <f ca="1"/>
        <v>#N/A</v>
      </c>
      <c r="T172" t="e">
        <f t="shared" ca="1" si="27"/>
        <v>#N/A</v>
      </c>
      <c r="U172" t="e">
        <f t="shared" ca="1" si="28"/>
        <v>#N/A</v>
      </c>
      <c r="V172" t="e">
        <f t="shared" ca="1" si="29"/>
        <v>#N/A</v>
      </c>
      <c r="W172" s="62" t="e">
        <f t="shared" ca="1" si="30"/>
        <v>#N/A</v>
      </c>
    </row>
    <row r="173" spans="15:23" x14ac:dyDescent="0.35">
      <c r="O173" t="e">
        <f ca="1"/>
        <v>#N/A</v>
      </c>
      <c r="P173" t="e">
        <f ca="1"/>
        <v>#N/A</v>
      </c>
      <c r="Q173" t="e">
        <f ca="1"/>
        <v>#N/A</v>
      </c>
      <c r="R173" t="e">
        <f ca="1"/>
        <v>#N/A</v>
      </c>
      <c r="S173" t="e">
        <f ca="1"/>
        <v>#N/A</v>
      </c>
      <c r="T173" t="e">
        <f t="shared" ca="1" si="27"/>
        <v>#N/A</v>
      </c>
      <c r="U173" t="e">
        <f t="shared" ca="1" si="28"/>
        <v>#N/A</v>
      </c>
      <c r="V173" t="e">
        <f t="shared" ca="1" si="29"/>
        <v>#N/A</v>
      </c>
      <c r="W173" s="62" t="e">
        <f t="shared" ca="1" si="30"/>
        <v>#N/A</v>
      </c>
    </row>
    <row r="174" spans="15:23" x14ac:dyDescent="0.35">
      <c r="O174" t="e">
        <f ca="1"/>
        <v>#N/A</v>
      </c>
      <c r="P174" t="e">
        <f ca="1"/>
        <v>#N/A</v>
      </c>
      <c r="Q174" t="e">
        <f ca="1"/>
        <v>#N/A</v>
      </c>
      <c r="R174" t="e">
        <f ca="1"/>
        <v>#N/A</v>
      </c>
      <c r="S174" t="e">
        <f ca="1"/>
        <v>#N/A</v>
      </c>
      <c r="T174" t="e">
        <f t="shared" ca="1" si="27"/>
        <v>#N/A</v>
      </c>
      <c r="U174" t="e">
        <f t="shared" ca="1" si="28"/>
        <v>#N/A</v>
      </c>
      <c r="V174" t="e">
        <f t="shared" ca="1" si="29"/>
        <v>#N/A</v>
      </c>
      <c r="W174" s="62" t="e">
        <f t="shared" ca="1" si="30"/>
        <v>#N/A</v>
      </c>
    </row>
    <row r="175" spans="15:23" x14ac:dyDescent="0.35">
      <c r="O175" t="e">
        <f ca="1"/>
        <v>#N/A</v>
      </c>
      <c r="P175" t="e">
        <f ca="1"/>
        <v>#N/A</v>
      </c>
      <c r="Q175" t="e">
        <f ca="1"/>
        <v>#N/A</v>
      </c>
      <c r="R175" t="e">
        <f ca="1"/>
        <v>#N/A</v>
      </c>
      <c r="S175" t="e">
        <f ca="1"/>
        <v>#N/A</v>
      </c>
      <c r="T175" t="e">
        <f t="shared" ca="1" si="27"/>
        <v>#N/A</v>
      </c>
      <c r="U175" t="e">
        <f t="shared" ca="1" si="28"/>
        <v>#N/A</v>
      </c>
      <c r="V175" t="e">
        <f t="shared" ca="1" si="29"/>
        <v>#N/A</v>
      </c>
      <c r="W175" s="62" t="e">
        <f t="shared" ca="1" si="30"/>
        <v>#N/A</v>
      </c>
    </row>
    <row r="176" spans="15:23" x14ac:dyDescent="0.35">
      <c r="O176" t="e">
        <f ca="1"/>
        <v>#N/A</v>
      </c>
      <c r="P176" t="e">
        <f ca="1"/>
        <v>#N/A</v>
      </c>
      <c r="Q176" t="e">
        <f ca="1"/>
        <v>#N/A</v>
      </c>
      <c r="R176" t="e">
        <f ca="1"/>
        <v>#N/A</v>
      </c>
      <c r="S176" t="e">
        <f ca="1"/>
        <v>#N/A</v>
      </c>
      <c r="T176" t="e">
        <f t="shared" ca="1" si="27"/>
        <v>#N/A</v>
      </c>
      <c r="U176" t="e">
        <f t="shared" ca="1" si="28"/>
        <v>#N/A</v>
      </c>
      <c r="V176" t="e">
        <f t="shared" ca="1" si="29"/>
        <v>#N/A</v>
      </c>
      <c r="W176" s="62" t="e">
        <f t="shared" ca="1" si="30"/>
        <v>#N/A</v>
      </c>
    </row>
    <row r="177" spans="15:23" x14ac:dyDescent="0.35">
      <c r="O177" t="e">
        <f ca="1"/>
        <v>#N/A</v>
      </c>
      <c r="P177" t="e">
        <f ca="1"/>
        <v>#N/A</v>
      </c>
      <c r="Q177" t="e">
        <f ca="1"/>
        <v>#N/A</v>
      </c>
      <c r="R177" t="e">
        <f ca="1"/>
        <v>#N/A</v>
      </c>
      <c r="S177" t="e">
        <f ca="1"/>
        <v>#N/A</v>
      </c>
      <c r="T177" t="e">
        <f t="shared" ca="1" si="27"/>
        <v>#N/A</v>
      </c>
      <c r="U177" t="e">
        <f t="shared" ca="1" si="28"/>
        <v>#N/A</v>
      </c>
      <c r="V177" t="e">
        <f t="shared" ca="1" si="29"/>
        <v>#N/A</v>
      </c>
      <c r="W177" s="62" t="e">
        <f t="shared" ca="1" si="30"/>
        <v>#N/A</v>
      </c>
    </row>
    <row r="178" spans="15:23" x14ac:dyDescent="0.35">
      <c r="O178" t="e">
        <f ca="1"/>
        <v>#N/A</v>
      </c>
      <c r="P178" t="e">
        <f ca="1"/>
        <v>#N/A</v>
      </c>
      <c r="Q178" t="e">
        <f ca="1"/>
        <v>#N/A</v>
      </c>
      <c r="R178" t="e">
        <f ca="1"/>
        <v>#N/A</v>
      </c>
      <c r="S178" t="e">
        <f ca="1"/>
        <v>#N/A</v>
      </c>
      <c r="T178" t="e">
        <f t="shared" ca="1" si="27"/>
        <v>#N/A</v>
      </c>
      <c r="U178" t="e">
        <f t="shared" ca="1" si="28"/>
        <v>#N/A</v>
      </c>
      <c r="V178" t="e">
        <f t="shared" ca="1" si="29"/>
        <v>#N/A</v>
      </c>
      <c r="W178" s="62" t="e">
        <f t="shared" ca="1" si="30"/>
        <v>#N/A</v>
      </c>
    </row>
    <row r="179" spans="15:23" x14ac:dyDescent="0.35">
      <c r="O179" t="e">
        <f ca="1"/>
        <v>#N/A</v>
      </c>
      <c r="P179" t="e">
        <f ca="1"/>
        <v>#N/A</v>
      </c>
      <c r="Q179" t="e">
        <f ca="1"/>
        <v>#N/A</v>
      </c>
      <c r="R179" t="e">
        <f ca="1"/>
        <v>#N/A</v>
      </c>
      <c r="S179" t="e">
        <f ca="1"/>
        <v>#N/A</v>
      </c>
      <c r="T179" t="e">
        <f t="shared" ca="1" si="27"/>
        <v>#N/A</v>
      </c>
      <c r="U179" t="e">
        <f t="shared" ca="1" si="28"/>
        <v>#N/A</v>
      </c>
      <c r="V179" t="e">
        <f t="shared" ca="1" si="29"/>
        <v>#N/A</v>
      </c>
      <c r="W179" s="62" t="e">
        <f t="shared" ca="1" si="30"/>
        <v>#N/A</v>
      </c>
    </row>
    <row r="180" spans="15:23" x14ac:dyDescent="0.35">
      <c r="O180" t="e">
        <f ca="1"/>
        <v>#N/A</v>
      </c>
      <c r="P180" t="e">
        <f ca="1"/>
        <v>#N/A</v>
      </c>
      <c r="Q180" t="e">
        <f ca="1"/>
        <v>#N/A</v>
      </c>
      <c r="R180" t="e">
        <f ca="1"/>
        <v>#N/A</v>
      </c>
      <c r="S180" t="e">
        <f ca="1"/>
        <v>#N/A</v>
      </c>
      <c r="T180" t="e">
        <f t="shared" ca="1" si="27"/>
        <v>#N/A</v>
      </c>
      <c r="U180" t="e">
        <f t="shared" ca="1" si="28"/>
        <v>#N/A</v>
      </c>
      <c r="V180" t="e">
        <f t="shared" ca="1" si="29"/>
        <v>#N/A</v>
      </c>
      <c r="W180" s="62" t="e">
        <f t="shared" ca="1" si="30"/>
        <v>#N/A</v>
      </c>
    </row>
    <row r="181" spans="15:23" x14ac:dyDescent="0.35">
      <c r="O181" t="e">
        <f ca="1"/>
        <v>#N/A</v>
      </c>
      <c r="P181" t="e">
        <f ca="1"/>
        <v>#N/A</v>
      </c>
      <c r="Q181" t="e">
        <f ca="1"/>
        <v>#N/A</v>
      </c>
      <c r="R181" t="e">
        <f ca="1"/>
        <v>#N/A</v>
      </c>
      <c r="S181" t="e">
        <f ca="1"/>
        <v>#N/A</v>
      </c>
      <c r="T181" t="e">
        <f t="shared" ca="1" si="27"/>
        <v>#N/A</v>
      </c>
      <c r="U181" t="e">
        <f t="shared" ca="1" si="28"/>
        <v>#N/A</v>
      </c>
      <c r="V181" t="e">
        <f t="shared" ca="1" si="29"/>
        <v>#N/A</v>
      </c>
      <c r="W181" s="62" t="e">
        <f t="shared" ca="1" si="30"/>
        <v>#N/A</v>
      </c>
    </row>
    <row r="182" spans="15:23" x14ac:dyDescent="0.35">
      <c r="O182" t="e">
        <f ca="1"/>
        <v>#N/A</v>
      </c>
      <c r="P182" t="e">
        <f ca="1"/>
        <v>#N/A</v>
      </c>
      <c r="Q182" t="e">
        <f ca="1"/>
        <v>#N/A</v>
      </c>
      <c r="R182" t="e">
        <f ca="1"/>
        <v>#N/A</v>
      </c>
      <c r="S182" t="e">
        <f ca="1"/>
        <v>#N/A</v>
      </c>
      <c r="T182" t="e">
        <f t="shared" ca="1" si="27"/>
        <v>#N/A</v>
      </c>
      <c r="U182" t="e">
        <f t="shared" ca="1" si="28"/>
        <v>#N/A</v>
      </c>
      <c r="V182" t="e">
        <f t="shared" ca="1" si="29"/>
        <v>#N/A</v>
      </c>
      <c r="W182" s="62" t="e">
        <f t="shared" ca="1" si="30"/>
        <v>#N/A</v>
      </c>
    </row>
    <row r="183" spans="15:23" x14ac:dyDescent="0.35">
      <c r="O183" t="e">
        <f ca="1"/>
        <v>#N/A</v>
      </c>
      <c r="P183" t="e">
        <f ca="1"/>
        <v>#N/A</v>
      </c>
      <c r="Q183" t="e">
        <f ca="1"/>
        <v>#N/A</v>
      </c>
      <c r="R183" t="e">
        <f ca="1"/>
        <v>#N/A</v>
      </c>
      <c r="S183" t="e">
        <f ca="1"/>
        <v>#N/A</v>
      </c>
      <c r="T183" t="e">
        <f t="shared" ca="1" si="27"/>
        <v>#N/A</v>
      </c>
      <c r="U183" t="e">
        <f t="shared" ca="1" si="28"/>
        <v>#N/A</v>
      </c>
      <c r="V183" t="e">
        <f t="shared" ca="1" si="29"/>
        <v>#N/A</v>
      </c>
      <c r="W183" s="62" t="e">
        <f t="shared" ca="1" si="30"/>
        <v>#N/A</v>
      </c>
    </row>
    <row r="184" spans="15:23" x14ac:dyDescent="0.35">
      <c r="O184" t="e">
        <f ca="1"/>
        <v>#N/A</v>
      </c>
      <c r="P184" t="e">
        <f ca="1"/>
        <v>#N/A</v>
      </c>
      <c r="Q184" t="e">
        <f ca="1"/>
        <v>#N/A</v>
      </c>
      <c r="R184" t="e">
        <f ca="1"/>
        <v>#N/A</v>
      </c>
      <c r="S184" t="e">
        <f ca="1"/>
        <v>#N/A</v>
      </c>
      <c r="T184" t="e">
        <f t="shared" ca="1" si="27"/>
        <v>#N/A</v>
      </c>
      <c r="U184" t="e">
        <f t="shared" ca="1" si="28"/>
        <v>#N/A</v>
      </c>
      <c r="V184" t="e">
        <f t="shared" ca="1" si="29"/>
        <v>#N/A</v>
      </c>
      <c r="W184" s="62" t="e">
        <f t="shared" ca="1" si="30"/>
        <v>#N/A</v>
      </c>
    </row>
    <row r="185" spans="15:23" x14ac:dyDescent="0.35">
      <c r="O185" t="e">
        <f ca="1"/>
        <v>#N/A</v>
      </c>
      <c r="P185" t="e">
        <f ca="1"/>
        <v>#N/A</v>
      </c>
      <c r="Q185" t="e">
        <f ca="1"/>
        <v>#N/A</v>
      </c>
      <c r="R185" t="e">
        <f ca="1"/>
        <v>#N/A</v>
      </c>
      <c r="S185" t="e">
        <f ca="1"/>
        <v>#N/A</v>
      </c>
      <c r="T185" t="e">
        <f t="shared" ca="1" si="27"/>
        <v>#N/A</v>
      </c>
      <c r="U185" t="e">
        <f t="shared" ca="1" si="28"/>
        <v>#N/A</v>
      </c>
      <c r="V185" t="e">
        <f t="shared" ca="1" si="29"/>
        <v>#N/A</v>
      </c>
      <c r="W185" s="62" t="e">
        <f t="shared" ca="1" si="30"/>
        <v>#N/A</v>
      </c>
    </row>
    <row r="186" spans="15:23" x14ac:dyDescent="0.35">
      <c r="O186" t="e">
        <f ca="1"/>
        <v>#N/A</v>
      </c>
      <c r="P186" t="e">
        <f ca="1"/>
        <v>#N/A</v>
      </c>
      <c r="Q186" t="e">
        <f ca="1"/>
        <v>#N/A</v>
      </c>
      <c r="R186" t="e">
        <f ca="1"/>
        <v>#N/A</v>
      </c>
      <c r="S186" t="e">
        <f ca="1"/>
        <v>#N/A</v>
      </c>
      <c r="T186" t="e">
        <f t="shared" ca="1" si="27"/>
        <v>#N/A</v>
      </c>
      <c r="U186" t="e">
        <f t="shared" ca="1" si="28"/>
        <v>#N/A</v>
      </c>
      <c r="V186" t="e">
        <f t="shared" ca="1" si="29"/>
        <v>#N/A</v>
      </c>
      <c r="W186" s="62" t="e">
        <f t="shared" ca="1" si="30"/>
        <v>#N/A</v>
      </c>
    </row>
    <row r="187" spans="15:23" x14ac:dyDescent="0.35">
      <c r="O187" t="e">
        <f ca="1"/>
        <v>#N/A</v>
      </c>
      <c r="P187" t="e">
        <f ca="1"/>
        <v>#N/A</v>
      </c>
      <c r="Q187" t="e">
        <f ca="1"/>
        <v>#N/A</v>
      </c>
      <c r="R187" t="e">
        <f ca="1"/>
        <v>#N/A</v>
      </c>
      <c r="S187" t="e">
        <f ca="1"/>
        <v>#N/A</v>
      </c>
      <c r="T187" t="e">
        <f t="shared" ca="1" si="27"/>
        <v>#N/A</v>
      </c>
      <c r="U187" t="e">
        <f t="shared" ca="1" si="28"/>
        <v>#N/A</v>
      </c>
      <c r="V187" t="e">
        <f t="shared" ca="1" si="29"/>
        <v>#N/A</v>
      </c>
      <c r="W187" s="62" t="e">
        <f t="shared" ca="1" si="30"/>
        <v>#N/A</v>
      </c>
    </row>
    <row r="188" spans="15:23" x14ac:dyDescent="0.35">
      <c r="O188" t="e">
        <f ca="1"/>
        <v>#N/A</v>
      </c>
      <c r="P188" t="e">
        <f ca="1"/>
        <v>#N/A</v>
      </c>
      <c r="Q188" t="e">
        <f ca="1"/>
        <v>#N/A</v>
      </c>
      <c r="R188" t="e">
        <f ca="1"/>
        <v>#N/A</v>
      </c>
      <c r="S188" t="e">
        <f ca="1"/>
        <v>#N/A</v>
      </c>
      <c r="T188" t="e">
        <f t="shared" ca="1" si="27"/>
        <v>#N/A</v>
      </c>
      <c r="U188" t="e">
        <f t="shared" ca="1" si="28"/>
        <v>#N/A</v>
      </c>
      <c r="V188" t="e">
        <f t="shared" ca="1" si="29"/>
        <v>#N/A</v>
      </c>
      <c r="W188" s="62" t="e">
        <f t="shared" ca="1" si="30"/>
        <v>#N/A</v>
      </c>
    </row>
    <row r="189" spans="15:23" x14ac:dyDescent="0.35">
      <c r="O189" t="e">
        <f ca="1"/>
        <v>#N/A</v>
      </c>
      <c r="P189" t="e">
        <f ca="1"/>
        <v>#N/A</v>
      </c>
      <c r="Q189" t="e">
        <f ca="1"/>
        <v>#N/A</v>
      </c>
      <c r="R189" t="e">
        <f ca="1"/>
        <v>#N/A</v>
      </c>
      <c r="S189" t="e">
        <f ca="1"/>
        <v>#N/A</v>
      </c>
      <c r="T189" t="e">
        <f t="shared" ca="1" si="27"/>
        <v>#N/A</v>
      </c>
      <c r="U189" t="e">
        <f t="shared" ca="1" si="28"/>
        <v>#N/A</v>
      </c>
      <c r="V189" t="e">
        <f t="shared" ca="1" si="29"/>
        <v>#N/A</v>
      </c>
      <c r="W189" s="62" t="e">
        <f t="shared" ca="1" si="30"/>
        <v>#N/A</v>
      </c>
    </row>
    <row r="190" spans="15:23" x14ac:dyDescent="0.35">
      <c r="O190" t="e">
        <f ca="1"/>
        <v>#N/A</v>
      </c>
      <c r="P190" t="e">
        <f ca="1"/>
        <v>#N/A</v>
      </c>
      <c r="Q190" t="e">
        <f ca="1"/>
        <v>#N/A</v>
      </c>
      <c r="R190" t="e">
        <f ca="1"/>
        <v>#N/A</v>
      </c>
      <c r="S190" t="e">
        <f ca="1"/>
        <v>#N/A</v>
      </c>
      <c r="T190" t="e">
        <f t="shared" ca="1" si="27"/>
        <v>#N/A</v>
      </c>
      <c r="U190" t="e">
        <f t="shared" ca="1" si="28"/>
        <v>#N/A</v>
      </c>
      <c r="V190" t="e">
        <f t="shared" ca="1" si="29"/>
        <v>#N/A</v>
      </c>
      <c r="W190" s="62" t="e">
        <f t="shared" ca="1" si="30"/>
        <v>#N/A</v>
      </c>
    </row>
    <row r="191" spans="15:23" x14ac:dyDescent="0.35">
      <c r="O191" t="e">
        <f ca="1"/>
        <v>#N/A</v>
      </c>
      <c r="P191" t="e">
        <f ca="1"/>
        <v>#N/A</v>
      </c>
      <c r="Q191" t="e">
        <f ca="1"/>
        <v>#N/A</v>
      </c>
      <c r="R191" t="e">
        <f ca="1"/>
        <v>#N/A</v>
      </c>
      <c r="S191" t="e">
        <f ca="1"/>
        <v>#N/A</v>
      </c>
      <c r="T191" t="e">
        <f t="shared" ca="1" si="27"/>
        <v>#N/A</v>
      </c>
      <c r="U191" t="e">
        <f t="shared" ca="1" si="28"/>
        <v>#N/A</v>
      </c>
      <c r="V191" t="e">
        <f t="shared" ca="1" si="29"/>
        <v>#N/A</v>
      </c>
      <c r="W191" s="62" t="e">
        <f t="shared" ca="1" si="30"/>
        <v>#N/A</v>
      </c>
    </row>
    <row r="192" spans="15:23" x14ac:dyDescent="0.35">
      <c r="O192" t="e">
        <f ca="1"/>
        <v>#N/A</v>
      </c>
      <c r="P192" t="e">
        <f ca="1"/>
        <v>#N/A</v>
      </c>
      <c r="Q192" t="e">
        <f ca="1"/>
        <v>#N/A</v>
      </c>
      <c r="R192" t="e">
        <f ca="1"/>
        <v>#N/A</v>
      </c>
      <c r="S192" t="e">
        <f ca="1"/>
        <v>#N/A</v>
      </c>
      <c r="T192" t="e">
        <f t="shared" ca="1" si="27"/>
        <v>#N/A</v>
      </c>
      <c r="U192" t="e">
        <f t="shared" ca="1" si="28"/>
        <v>#N/A</v>
      </c>
      <c r="V192" t="e">
        <f t="shared" ca="1" si="29"/>
        <v>#N/A</v>
      </c>
      <c r="W192" s="62" t="e">
        <f t="shared" ca="1" si="30"/>
        <v>#N/A</v>
      </c>
    </row>
    <row r="193" spans="15:23" x14ac:dyDescent="0.35">
      <c r="O193" t="e">
        <f ca="1"/>
        <v>#N/A</v>
      </c>
      <c r="P193" t="e">
        <f ca="1"/>
        <v>#N/A</v>
      </c>
      <c r="Q193" t="e">
        <f ca="1"/>
        <v>#N/A</v>
      </c>
      <c r="R193" t="e">
        <f ca="1"/>
        <v>#N/A</v>
      </c>
      <c r="S193" t="e">
        <f ca="1"/>
        <v>#N/A</v>
      </c>
      <c r="T193" t="e">
        <f t="shared" ca="1" si="27"/>
        <v>#N/A</v>
      </c>
      <c r="U193" t="e">
        <f t="shared" ca="1" si="28"/>
        <v>#N/A</v>
      </c>
      <c r="V193" t="e">
        <f t="shared" ca="1" si="29"/>
        <v>#N/A</v>
      </c>
      <c r="W193" s="62" t="e">
        <f t="shared" ca="1" si="30"/>
        <v>#N/A</v>
      </c>
    </row>
  </sheetData>
  <mergeCells count="2">
    <mergeCell ref="D62:E62"/>
    <mergeCell ref="F62:G62"/>
  </mergeCells>
  <dataValidations count="3">
    <dataValidation type="list" allowBlank="1" showInputMessage="1" showErrorMessage="1" sqref="P12" xr:uid="{2A010FB8-B2F3-4164-95B0-E458511B0B76}">
      <formula1>"On,Off"</formula1>
    </dataValidation>
    <dataValidation type="list" allowBlank="1" showInputMessage="1" showErrorMessage="1" sqref="P6" xr:uid="{ED4CD028-BB49-4A10-80A5-A145FFBCE8E2}">
      <formula1>"Black,LocalVol,TurboSkew"</formula1>
    </dataValidation>
    <dataValidation type="list" allowBlank="1" showInputMessage="1" showErrorMessage="1" sqref="P5" xr:uid="{04378F97-8B08-441D-8127-CA2C777482F5}">
      <formula1>"MersenneTwister,Sobol"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FundingFx</vt:lpstr>
      <vt:lpstr>MetalCurves</vt:lpstr>
      <vt:lpstr>CompoVolSolver</vt:lpstr>
      <vt:lpstr>cashDate</vt:lpstr>
      <vt:lpstr>m3Date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cp:lastPrinted>2019-03-13T07:16:31Z</cp:lastPrinted>
  <dcterms:created xsi:type="dcterms:W3CDTF">2018-08-31T09:39:22Z</dcterms:created>
  <dcterms:modified xsi:type="dcterms:W3CDTF">2019-04-03T19:10:44Z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