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qwack\qwack-master\examples\"/>
    </mc:Choice>
  </mc:AlternateContent>
  <xr:revisionPtr revIDLastSave="0" documentId="10_ncr:100000_{6A751F6A-3588-478B-BEB5-355292E752C7}" xr6:coauthVersionLast="31" xr6:coauthVersionMax="31" xr10:uidLastSave="{00000000-0000-0000-0000-000000000000}"/>
  <bookViews>
    <workbookView xWindow="0" yWindow="0" windowWidth="19200" windowHeight="11370" xr2:uid="{00000000-000D-0000-FFFF-FFFF00000000}"/>
  </bookViews>
  <sheets>
    <sheet name="Curves" sheetId="1" r:id="rId1"/>
    <sheet name="CuSwaps" sheetId="2" r:id="rId2"/>
    <sheet name="XauOptions" sheetId="3" r:id="rId3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3" l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K27" i="1"/>
  <c r="G31" i="1"/>
  <c r="G36" i="1"/>
  <c r="D7" i="3"/>
  <c r="D4" i="3"/>
  <c r="D10" i="3"/>
  <c r="G38" i="1"/>
  <c r="G37" i="1"/>
  <c r="K37" i="1"/>
  <c r="K31" i="1"/>
  <c r="D3" i="3"/>
  <c r="K38" i="1"/>
  <c r="K40" i="1"/>
  <c r="D15" i="3"/>
  <c r="G30" i="1"/>
  <c r="K35" i="1"/>
  <c r="K34" i="1"/>
  <c r="G29" i="1"/>
  <c r="D12" i="3"/>
  <c r="K29" i="1"/>
  <c r="G34" i="1"/>
  <c r="D11" i="3"/>
  <c r="K36" i="1"/>
  <c r="D2" i="3"/>
  <c r="K39" i="1"/>
  <c r="K30" i="1"/>
  <c r="D9" i="3"/>
  <c r="K32" i="1"/>
  <c r="B2" i="1"/>
  <c r="G32" i="1"/>
  <c r="K33" i="1"/>
  <c r="G35" i="1"/>
  <c r="G33" i="1"/>
  <c r="D6" i="3"/>
  <c r="D8" i="3"/>
  <c r="D14" i="3"/>
  <c r="D13" i="3"/>
  <c r="D5" i="3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2" i="2"/>
  <c r="D14" i="2"/>
  <c r="D15" i="2"/>
  <c r="D3" i="2"/>
  <c r="D8" i="2"/>
  <c r="D2" i="2"/>
  <c r="N1" i="2" a="1"/>
  <c r="D9" i="2"/>
  <c r="D16" i="2"/>
  <c r="D10" i="2"/>
  <c r="D7" i="2"/>
  <c r="D6" i="2"/>
  <c r="D12" i="2"/>
  <c r="D11" i="2"/>
  <c r="D4" i="2"/>
  <c r="D5" i="2"/>
  <c r="D13" i="2"/>
  <c r="N1" i="2" l="1"/>
  <c r="O1" i="2"/>
  <c r="A4" i="1"/>
  <c r="Q7" i="2"/>
  <c r="M1" i="1"/>
  <c r="N3" i="2" a="1"/>
  <c r="F5" i="1"/>
  <c r="C4" i="1"/>
  <c r="N4" i="2" l="1"/>
  <c r="N12" i="2"/>
  <c r="N20" i="2"/>
  <c r="N5" i="2"/>
  <c r="N13" i="2"/>
  <c r="N21" i="2"/>
  <c r="N6" i="2"/>
  <c r="N14" i="2"/>
  <c r="N22" i="2"/>
  <c r="N9" i="2"/>
  <c r="N17" i="2"/>
  <c r="N25" i="2"/>
  <c r="N10" i="2"/>
  <c r="N18" i="2"/>
  <c r="N26" i="2"/>
  <c r="N3" i="2"/>
  <c r="N11" i="2"/>
  <c r="N19" i="2"/>
  <c r="N7" i="2"/>
  <c r="N15" i="2"/>
  <c r="N23" i="2"/>
  <c r="N8" i="2"/>
  <c r="N16" i="2"/>
  <c r="N24" i="2"/>
  <c r="O4" i="2"/>
  <c r="O7" i="2"/>
  <c r="O8" i="2"/>
  <c r="H34" i="1"/>
  <c r="L35" i="1"/>
  <c r="G5" i="1"/>
  <c r="O22" i="2"/>
  <c r="O5" i="2"/>
  <c r="O16" i="2"/>
  <c r="L38" i="1"/>
  <c r="L32" i="1"/>
  <c r="L39" i="1"/>
  <c r="O11" i="2"/>
  <c r="O15" i="2"/>
  <c r="O14" i="2"/>
  <c r="L31" i="1"/>
  <c r="H33" i="1"/>
  <c r="F1" i="1"/>
  <c r="L36" i="1"/>
  <c r="O12" i="2"/>
  <c r="O13" i="2"/>
  <c r="O3" i="2"/>
  <c r="L29" i="1"/>
  <c r="L33" i="1"/>
  <c r="H38" i="1"/>
  <c r="O19" i="2"/>
  <c r="O6" i="2"/>
  <c r="H30" i="1"/>
  <c r="O20" i="2"/>
  <c r="H37" i="1"/>
  <c r="F6" i="1"/>
  <c r="O18" i="2"/>
  <c r="L37" i="1"/>
  <c r="O9" i="2"/>
  <c r="O10" i="2"/>
  <c r="O24" i="2"/>
  <c r="L34" i="1"/>
  <c r="L30" i="1"/>
  <c r="H31" i="1"/>
  <c r="O23" i="2"/>
  <c r="H36" i="1"/>
  <c r="O21" i="2"/>
  <c r="L40" i="1"/>
  <c r="O17" i="2"/>
  <c r="H35" i="1"/>
  <c r="B4" i="1" l="1"/>
  <c r="F7" i="1"/>
  <c r="H5" i="1"/>
  <c r="F8" i="1"/>
  <c r="F9" i="1" s="1"/>
  <c r="B5" i="1"/>
  <c r="H32" i="1"/>
  <c r="G6" i="1"/>
  <c r="D5" i="1" l="1"/>
  <c r="A5" i="1"/>
  <c r="H6" i="1"/>
  <c r="B6" i="1"/>
  <c r="G9" i="1"/>
  <c r="G8" i="1"/>
  <c r="G7" i="1"/>
  <c r="H7" i="1" s="1"/>
  <c r="F10" i="1"/>
  <c r="C5" i="1"/>
  <c r="D6" i="1" l="1"/>
  <c r="A6" i="1"/>
  <c r="H8" i="1"/>
  <c r="H9" i="1"/>
  <c r="F11" i="1"/>
  <c r="G10" i="1"/>
  <c r="B7" i="1"/>
  <c r="C6" i="1"/>
  <c r="D7" i="1" l="1"/>
  <c r="A7" i="1"/>
  <c r="H10" i="1"/>
  <c r="G11" i="1"/>
  <c r="F12" i="1"/>
  <c r="B8" i="1"/>
  <c r="B9" i="1"/>
  <c r="C7" i="1"/>
  <c r="D8" i="1" l="1"/>
  <c r="A8" i="1"/>
  <c r="D9" i="1"/>
  <c r="A9" i="1"/>
  <c r="C8" i="1"/>
  <c r="G12" i="1"/>
  <c r="F13" i="1"/>
  <c r="H11" i="1"/>
  <c r="F14" i="1"/>
  <c r="F15" i="1" s="1"/>
  <c r="B10" i="1"/>
  <c r="C9" i="1"/>
  <c r="D10" i="1" l="1"/>
  <c r="A10" i="1"/>
  <c r="G13" i="1"/>
  <c r="B11" i="1"/>
  <c r="G14" i="1"/>
  <c r="G15" i="1"/>
  <c r="H12" i="1"/>
  <c r="H13" i="1"/>
  <c r="F16" i="1"/>
  <c r="F17" i="1" s="1"/>
  <c r="F18" i="1" s="1"/>
  <c r="C10" i="1"/>
  <c r="D11" i="1" l="1"/>
  <c r="A11" i="1"/>
  <c r="H14" i="1"/>
  <c r="G16" i="1"/>
  <c r="G17" i="1"/>
  <c r="F19" i="1"/>
  <c r="B12" i="1"/>
  <c r="H17" i="1"/>
  <c r="H15" i="1"/>
  <c r="G18" i="1"/>
  <c r="C11" i="1"/>
  <c r="D12" i="1" l="1"/>
  <c r="A12" i="1"/>
  <c r="F20" i="1"/>
  <c r="H18" i="1"/>
  <c r="B13" i="1"/>
  <c r="G19" i="1"/>
  <c r="H16" i="1"/>
  <c r="C12" i="1"/>
  <c r="D13" i="1" l="1"/>
  <c r="A13" i="1"/>
  <c r="F21" i="1"/>
  <c r="H19" i="1"/>
  <c r="B14" i="1"/>
  <c r="G20" i="1"/>
  <c r="C13" i="1"/>
  <c r="D14" i="1" l="1"/>
  <c r="A14" i="1"/>
  <c r="H20" i="1"/>
  <c r="F22" i="1"/>
  <c r="B15" i="1"/>
  <c r="G21" i="1"/>
  <c r="C14" i="1"/>
  <c r="D15" i="1" l="1"/>
  <c r="A15" i="1"/>
  <c r="H21" i="1"/>
  <c r="F23" i="1"/>
  <c r="G22" i="1"/>
  <c r="B16" i="1"/>
  <c r="C15" i="1"/>
  <c r="D16" i="1" l="1"/>
  <c r="A16" i="1"/>
  <c r="B17" i="1"/>
  <c r="F24" i="1"/>
  <c r="C16" i="1"/>
  <c r="H22" i="1"/>
  <c r="G23" i="1"/>
  <c r="D17" i="1" l="1"/>
  <c r="A17" i="1"/>
  <c r="G24" i="1"/>
  <c r="B18" i="1"/>
  <c r="C17" i="1"/>
  <c r="H23" i="1"/>
  <c r="D18" i="1" l="1"/>
  <c r="A18" i="1"/>
  <c r="B19" i="1"/>
  <c r="H24" i="1"/>
  <c r="C18" i="1"/>
  <c r="D19" i="1" l="1"/>
  <c r="A19" i="1"/>
  <c r="B20" i="1"/>
  <c r="H26" i="1"/>
  <c r="C19" i="1"/>
  <c r="D20" i="1" l="1"/>
  <c r="A20" i="1"/>
  <c r="I3" i="1"/>
  <c r="B21" i="1"/>
  <c r="C20" i="1"/>
  <c r="D21" i="1" l="1"/>
  <c r="A21" i="1"/>
  <c r="B22" i="1"/>
  <c r="M2" i="1"/>
  <c r="C21" i="1"/>
  <c r="D22" i="1" l="1"/>
  <c r="A22" i="1"/>
  <c r="B23" i="1"/>
  <c r="Q8" i="2"/>
  <c r="C22" i="1"/>
  <c r="D23" i="1" l="1"/>
  <c r="A23" i="1"/>
  <c r="B24" i="1"/>
  <c r="C23" i="1"/>
  <c r="D24" i="1" l="1"/>
  <c r="A24" i="1"/>
  <c r="B25" i="1"/>
  <c r="C24" i="1"/>
  <c r="D25" i="1" l="1"/>
  <c r="A25" i="1"/>
  <c r="B26" i="1"/>
  <c r="C25" i="1"/>
  <c r="D26" i="1" l="1"/>
  <c r="A26" i="1"/>
  <c r="B27" i="1"/>
  <c r="C26" i="1"/>
  <c r="D27" i="1" l="1"/>
  <c r="A27" i="1"/>
  <c r="B28" i="1"/>
  <c r="C27" i="1"/>
  <c r="D28" i="1" l="1"/>
  <c r="A28" i="1"/>
  <c r="B29" i="1"/>
  <c r="B30" i="1"/>
  <c r="C28" i="1"/>
  <c r="D30" i="1" l="1"/>
  <c r="D29" i="1"/>
  <c r="A30" i="1"/>
  <c r="A29" i="1"/>
  <c r="C29" i="1"/>
  <c r="B31" i="1"/>
  <c r="C30" i="1"/>
  <c r="D31" i="1" l="1"/>
  <c r="A31" i="1"/>
  <c r="B32" i="1"/>
  <c r="C31" i="1"/>
  <c r="D32" i="1" l="1"/>
  <c r="A32" i="1"/>
  <c r="B33" i="1"/>
  <c r="C32" i="1"/>
  <c r="D33" i="1" l="1"/>
  <c r="A33" i="1"/>
  <c r="B34" i="1"/>
  <c r="C33" i="1"/>
  <c r="D34" i="1" l="1"/>
  <c r="A34" i="1"/>
  <c r="B35" i="1"/>
  <c r="C34" i="1"/>
  <c r="D35" i="1" l="1"/>
  <c r="A35" i="1"/>
  <c r="B36" i="1"/>
  <c r="C35" i="1"/>
  <c r="D36" i="1" l="1"/>
  <c r="A36" i="1"/>
  <c r="B37" i="1"/>
  <c r="C36" i="1"/>
  <c r="D37" i="1" l="1"/>
  <c r="A37" i="1"/>
  <c r="B38" i="1"/>
  <c r="C37" i="1"/>
  <c r="D38" i="1" l="1"/>
  <c r="A38" i="1"/>
  <c r="B39" i="1"/>
  <c r="C38" i="1"/>
  <c r="D39" i="1" l="1"/>
  <c r="A39" i="1"/>
  <c r="B40" i="1"/>
  <c r="C39" i="1"/>
  <c r="D40" i="1" l="1"/>
  <c r="A40" i="1"/>
  <c r="B41" i="1"/>
  <c r="C40" i="1"/>
  <c r="D41" i="1" l="1"/>
  <c r="A41" i="1"/>
  <c r="B42" i="1"/>
  <c r="C41" i="1"/>
  <c r="D42" i="1" l="1"/>
  <c r="A42" i="1"/>
  <c r="B43" i="1"/>
  <c r="C42" i="1"/>
  <c r="D43" i="1" l="1"/>
  <c r="A43" i="1"/>
  <c r="B44" i="1"/>
  <c r="C43" i="1"/>
  <c r="D44" i="1" l="1"/>
  <c r="A44" i="1"/>
  <c r="B45" i="1"/>
  <c r="C44" i="1"/>
  <c r="D45" i="1" l="1"/>
  <c r="A45" i="1"/>
  <c r="B46" i="1"/>
  <c r="C45" i="1"/>
  <c r="D46" i="1" l="1"/>
  <c r="A46" i="1"/>
  <c r="B47" i="1"/>
  <c r="C46" i="1"/>
  <c r="D47" i="1" l="1"/>
  <c r="A47" i="1"/>
  <c r="B48" i="1"/>
  <c r="C47" i="1"/>
  <c r="D48" i="1" l="1"/>
  <c r="A48" i="1"/>
  <c r="B49" i="1"/>
  <c r="C48" i="1"/>
  <c r="D49" i="1" l="1"/>
  <c r="A49" i="1"/>
  <c r="B50" i="1"/>
  <c r="C49" i="1"/>
  <c r="D50" i="1" l="1"/>
  <c r="A50" i="1"/>
  <c r="B51" i="1"/>
  <c r="C50" i="1"/>
  <c r="D51" i="1" l="1"/>
  <c r="A51" i="1"/>
  <c r="B52" i="1"/>
  <c r="C51" i="1"/>
  <c r="D52" i="1" l="1"/>
  <c r="A52" i="1"/>
  <c r="B53" i="1"/>
  <c r="C52" i="1"/>
  <c r="D53" i="1" l="1"/>
  <c r="A53" i="1"/>
  <c r="B54" i="1"/>
  <c r="C53" i="1"/>
  <c r="D54" i="1" l="1"/>
  <c r="A54" i="1"/>
  <c r="B55" i="1"/>
  <c r="C54" i="1"/>
  <c r="D55" i="1" l="1"/>
  <c r="A55" i="1"/>
  <c r="B56" i="1"/>
  <c r="C55" i="1"/>
  <c r="D56" i="1" l="1"/>
  <c r="A56" i="1"/>
  <c r="B57" i="1"/>
  <c r="C56" i="1"/>
  <c r="D57" i="1" l="1"/>
  <c r="A57" i="1"/>
  <c r="B58" i="1"/>
  <c r="C57" i="1"/>
  <c r="D58" i="1" l="1"/>
  <c r="A58" i="1"/>
  <c r="B59" i="1"/>
  <c r="C58" i="1"/>
  <c r="D59" i="1" l="1"/>
  <c r="A59" i="1"/>
  <c r="B60" i="1"/>
  <c r="C59" i="1"/>
  <c r="D60" i="1" l="1"/>
  <c r="A60" i="1"/>
  <c r="B61" i="1"/>
  <c r="C60" i="1"/>
  <c r="D61" i="1" l="1"/>
  <c r="A61" i="1"/>
  <c r="B62" i="1"/>
  <c r="B63" i="1"/>
  <c r="C61" i="1"/>
  <c r="D62" i="1" l="1"/>
  <c r="A62" i="1"/>
  <c r="D63" i="1"/>
  <c r="A63" i="1"/>
  <c r="B64" i="1"/>
  <c r="C62" i="1"/>
  <c r="C63" i="1"/>
  <c r="D64" i="1" l="1"/>
  <c r="A64" i="1"/>
  <c r="B65" i="1"/>
  <c r="C64" i="1"/>
  <c r="D65" i="1" l="1"/>
  <c r="A65" i="1"/>
  <c r="B66" i="1"/>
  <c r="C65" i="1"/>
  <c r="D66" i="1" l="1"/>
  <c r="A66" i="1"/>
  <c r="C66" i="1"/>
  <c r="B67" i="1"/>
  <c r="D67" i="1" l="1"/>
  <c r="A67" i="1"/>
  <c r="B68" i="1"/>
  <c r="C67" i="1"/>
  <c r="D68" i="1" l="1"/>
  <c r="A68" i="1"/>
  <c r="B69" i="1"/>
  <c r="C68" i="1"/>
  <c r="D69" i="1" l="1"/>
  <c r="A69" i="1"/>
  <c r="B70" i="1"/>
  <c r="C69" i="1"/>
  <c r="D70" i="1" l="1"/>
  <c r="A70" i="1"/>
  <c r="B71" i="1"/>
  <c r="C70" i="1"/>
  <c r="D71" i="1" l="1"/>
  <c r="A71" i="1"/>
  <c r="B72" i="1"/>
  <c r="C71" i="1"/>
  <c r="D72" i="1" l="1"/>
  <c r="A72" i="1"/>
  <c r="B73" i="1"/>
  <c r="C72" i="1"/>
  <c r="D73" i="1" l="1"/>
  <c r="A73" i="1"/>
  <c r="B74" i="1"/>
  <c r="C73" i="1"/>
  <c r="D74" i="1" l="1"/>
  <c r="A74" i="1"/>
  <c r="B75" i="1"/>
  <c r="C74" i="1"/>
  <c r="D75" i="1" l="1"/>
  <c r="A75" i="1"/>
  <c r="B76" i="1"/>
  <c r="C75" i="1"/>
  <c r="D76" i="1" l="1"/>
  <c r="A76" i="1"/>
  <c r="B77" i="1"/>
  <c r="C76" i="1"/>
  <c r="D77" i="1" l="1"/>
  <c r="A77" i="1"/>
  <c r="B78" i="1"/>
  <c r="C77" i="1"/>
  <c r="D78" i="1" l="1"/>
  <c r="A78" i="1"/>
  <c r="B79" i="1"/>
  <c r="C78" i="1"/>
  <c r="D79" i="1" l="1"/>
  <c r="A79" i="1"/>
  <c r="B80" i="1"/>
  <c r="C79" i="1"/>
  <c r="D80" i="1" l="1"/>
  <c r="A80" i="1"/>
  <c r="B81" i="1"/>
  <c r="C80" i="1"/>
  <c r="D81" i="1" l="1"/>
  <c r="A81" i="1"/>
  <c r="B82" i="1"/>
  <c r="C81" i="1"/>
  <c r="D82" i="1" l="1"/>
  <c r="A82" i="1"/>
  <c r="B83" i="1"/>
  <c r="C82" i="1"/>
  <c r="D83" i="1" l="1"/>
  <c r="A83" i="1"/>
  <c r="B84" i="1"/>
  <c r="C83" i="1"/>
  <c r="D84" i="1" l="1"/>
  <c r="A84" i="1"/>
  <c r="C84" i="1"/>
  <c r="B85" i="1"/>
  <c r="D85" i="1" l="1"/>
  <c r="A85" i="1"/>
  <c r="B86" i="1"/>
  <c r="C85" i="1"/>
  <c r="D86" i="1" l="1"/>
  <c r="A86" i="1"/>
  <c r="B87" i="1"/>
  <c r="C86" i="1"/>
  <c r="D87" i="1" l="1"/>
  <c r="A87" i="1"/>
  <c r="B88" i="1"/>
  <c r="C87" i="1"/>
  <c r="D88" i="1" l="1"/>
  <c r="A88" i="1"/>
  <c r="B89" i="1"/>
  <c r="C88" i="1"/>
  <c r="D89" i="1" l="1"/>
  <c r="A89" i="1"/>
  <c r="B90" i="1"/>
  <c r="C89" i="1"/>
  <c r="D90" i="1" l="1"/>
  <c r="A90" i="1"/>
  <c r="B91" i="1"/>
  <c r="C90" i="1"/>
  <c r="D91" i="1" l="1"/>
  <c r="A91" i="1"/>
  <c r="B92" i="1"/>
  <c r="C91" i="1"/>
  <c r="D92" i="1" l="1"/>
  <c r="A92" i="1"/>
  <c r="B93" i="1"/>
  <c r="B94" i="1"/>
  <c r="C92" i="1"/>
  <c r="D94" i="1" l="1"/>
  <c r="D93" i="1"/>
  <c r="A94" i="1"/>
  <c r="A93" i="1"/>
  <c r="B95" i="1"/>
  <c r="C94" i="1"/>
  <c r="C93" i="1"/>
  <c r="D95" i="1" l="1"/>
  <c r="A95" i="1"/>
  <c r="B96" i="1"/>
  <c r="C95" i="1"/>
  <c r="D96" i="1" l="1"/>
  <c r="A96" i="1"/>
  <c r="B97" i="1"/>
  <c r="C96" i="1"/>
  <c r="D97" i="1" l="1"/>
  <c r="A97" i="1"/>
  <c r="B98" i="1"/>
  <c r="C97" i="1"/>
  <c r="D98" i="1" l="1"/>
  <c r="A98" i="1"/>
  <c r="B99" i="1"/>
  <c r="C98" i="1"/>
  <c r="D99" i="1" l="1"/>
  <c r="A99" i="1"/>
  <c r="B100" i="1"/>
  <c r="C99" i="1"/>
  <c r="D100" i="1" l="1"/>
  <c r="A100" i="1"/>
  <c r="B101" i="1"/>
  <c r="C100" i="1"/>
  <c r="D101" i="1" l="1"/>
  <c r="A101" i="1"/>
  <c r="B102" i="1"/>
  <c r="C101" i="1"/>
  <c r="D102" i="1" l="1"/>
  <c r="A102" i="1"/>
  <c r="B103" i="1"/>
  <c r="C102" i="1"/>
  <c r="D103" i="1" l="1"/>
  <c r="A103" i="1"/>
  <c r="B104" i="1"/>
  <c r="C103" i="1"/>
  <c r="D104" i="1" l="1"/>
  <c r="A104" i="1"/>
  <c r="B105" i="1"/>
  <c r="C104" i="1"/>
  <c r="D105" i="1" l="1"/>
  <c r="A105" i="1"/>
  <c r="B106" i="1"/>
  <c r="C105" i="1"/>
  <c r="D106" i="1" l="1"/>
  <c r="A106" i="1"/>
  <c r="B107" i="1"/>
  <c r="C106" i="1"/>
  <c r="D107" i="1" l="1"/>
  <c r="A107" i="1"/>
  <c r="B108" i="1"/>
  <c r="C107" i="1"/>
  <c r="D108" i="1" l="1"/>
  <c r="A108" i="1"/>
  <c r="B109" i="1"/>
  <c r="C108" i="1"/>
  <c r="D109" i="1" l="1"/>
  <c r="A109" i="1"/>
  <c r="B110" i="1"/>
  <c r="C109" i="1"/>
  <c r="D110" i="1" l="1"/>
  <c r="A110" i="1"/>
  <c r="B111" i="1"/>
  <c r="C110" i="1"/>
  <c r="D111" i="1" l="1"/>
  <c r="A111" i="1"/>
  <c r="B112" i="1"/>
  <c r="C111" i="1"/>
  <c r="D112" i="1" l="1"/>
  <c r="A112" i="1"/>
  <c r="B113" i="1"/>
  <c r="C112" i="1"/>
  <c r="D113" i="1" l="1"/>
  <c r="A113" i="1"/>
  <c r="B114" i="1"/>
  <c r="C113" i="1"/>
  <c r="D114" i="1" l="1"/>
  <c r="A114" i="1"/>
  <c r="B115" i="1"/>
  <c r="C114" i="1"/>
  <c r="D115" i="1" l="1"/>
  <c r="A115" i="1"/>
  <c r="B116" i="1"/>
  <c r="C115" i="1"/>
  <c r="D116" i="1" l="1"/>
  <c r="A116" i="1"/>
  <c r="B117" i="1"/>
  <c r="C116" i="1"/>
  <c r="D117" i="1" l="1"/>
  <c r="A117" i="1"/>
  <c r="B118" i="1"/>
  <c r="C117" i="1"/>
  <c r="D118" i="1" l="1"/>
  <c r="A118" i="1"/>
  <c r="B119" i="1"/>
  <c r="C118" i="1"/>
  <c r="D119" i="1" l="1"/>
  <c r="A119" i="1"/>
  <c r="B120" i="1"/>
  <c r="C119" i="1"/>
  <c r="D120" i="1" l="1"/>
  <c r="A120" i="1"/>
  <c r="B121" i="1"/>
  <c r="C120" i="1"/>
  <c r="D121" i="1" l="1"/>
  <c r="A121" i="1"/>
  <c r="B122" i="1"/>
  <c r="C121" i="1"/>
  <c r="D122" i="1" l="1"/>
  <c r="A122" i="1"/>
  <c r="B123" i="1"/>
  <c r="C122" i="1"/>
  <c r="D123" i="1" l="1"/>
  <c r="A123" i="1"/>
  <c r="B124" i="1"/>
  <c r="C123" i="1"/>
  <c r="D124" i="1" l="1"/>
  <c r="A124" i="1"/>
  <c r="B125" i="1"/>
  <c r="B126" i="1"/>
  <c r="C124" i="1"/>
  <c r="D126" i="1" l="1"/>
  <c r="D125" i="1"/>
  <c r="A126" i="1"/>
  <c r="A125" i="1"/>
  <c r="B127" i="1"/>
  <c r="C126" i="1"/>
  <c r="C125" i="1"/>
  <c r="D127" i="1" l="1"/>
  <c r="A127" i="1"/>
  <c r="B128" i="1"/>
  <c r="C127" i="1"/>
  <c r="D128" i="1" l="1"/>
  <c r="A128" i="1"/>
  <c r="D18" i="3"/>
  <c r="C128" i="1"/>
  <c r="D18" i="2" l="1"/>
  <c r="I1" i="1"/>
  <c r="I2" i="1"/>
  <c r="M4" i="1"/>
  <c r="D19" i="2"/>
  <c r="D19" i="3"/>
  <c r="H1" i="2" a="1"/>
  <c r="Q3" i="2"/>
  <c r="D20" i="2"/>
  <c r="D27" i="3"/>
  <c r="D20" i="3"/>
  <c r="D21" i="2"/>
  <c r="D22" i="2" s="1"/>
  <c r="H17" i="2" s="1" a="1"/>
  <c r="D22" i="3"/>
  <c r="D21" i="3"/>
  <c r="K216" i="2" l="1"/>
  <c r="H43" i="2"/>
  <c r="H97" i="2"/>
  <c r="I19" i="2"/>
  <c r="I128" i="2"/>
  <c r="K94" i="2"/>
  <c r="L107" i="2"/>
  <c r="L182" i="2"/>
  <c r="K17" i="2"/>
  <c r="L24" i="2"/>
  <c r="L29" i="2"/>
  <c r="L171" i="2"/>
  <c r="L159" i="2"/>
  <c r="J127" i="2"/>
  <c r="L172" i="2"/>
  <c r="I145" i="2"/>
  <c r="L105" i="2"/>
  <c r="I24" i="2"/>
  <c r="I119" i="2"/>
  <c r="H107" i="2"/>
  <c r="H125" i="2"/>
  <c r="L139" i="2"/>
  <c r="H109" i="2"/>
  <c r="H21" i="2"/>
  <c r="K189" i="2"/>
  <c r="L181" i="2"/>
  <c r="I190" i="2"/>
  <c r="H127" i="2"/>
  <c r="I102" i="2"/>
  <c r="J145" i="2"/>
  <c r="H98" i="2"/>
  <c r="H158" i="2"/>
  <c r="H194" i="2"/>
  <c r="L45" i="2"/>
  <c r="I143" i="2"/>
  <c r="J97" i="2"/>
  <c r="J93" i="2"/>
  <c r="K112" i="2"/>
  <c r="I59" i="2"/>
  <c r="L179" i="2"/>
  <c r="K140" i="2"/>
  <c r="J117" i="2"/>
  <c r="K139" i="2"/>
  <c r="J126" i="2"/>
  <c r="K213" i="2"/>
  <c r="I46" i="2"/>
  <c r="J137" i="2"/>
  <c r="J17" i="2"/>
  <c r="K61" i="2"/>
  <c r="H195" i="2"/>
  <c r="H188" i="2"/>
  <c r="L127" i="2"/>
  <c r="H103" i="2"/>
  <c r="K182" i="2"/>
  <c r="H42" i="2"/>
  <c r="L97" i="2"/>
  <c r="I211" i="2"/>
  <c r="H198" i="2"/>
  <c r="K96" i="2"/>
  <c r="I178" i="2"/>
  <c r="H93" i="2"/>
  <c r="L166" i="2"/>
  <c r="H159" i="2"/>
  <c r="L213" i="2"/>
  <c r="I36" i="2"/>
  <c r="I200" i="2"/>
  <c r="I83" i="2"/>
  <c r="L135" i="2"/>
  <c r="I50" i="2"/>
  <c r="I173" i="2"/>
  <c r="K121" i="2"/>
  <c r="I112" i="2"/>
  <c r="I124" i="2"/>
  <c r="K164" i="2"/>
  <c r="J62" i="2"/>
  <c r="I154" i="2"/>
  <c r="H204" i="2"/>
  <c r="I93" i="2"/>
  <c r="I170" i="2"/>
  <c r="J120" i="2"/>
  <c r="I204" i="2"/>
  <c r="K106" i="2"/>
  <c r="H160" i="2"/>
  <c r="H134" i="2"/>
  <c r="L63" i="2"/>
  <c r="I70" i="2"/>
  <c r="L49" i="2"/>
  <c r="H49" i="2"/>
  <c r="L110" i="2"/>
  <c r="L132" i="2"/>
  <c r="J73" i="2"/>
  <c r="L20" i="2"/>
  <c r="I130" i="2"/>
  <c r="I132" i="2"/>
  <c r="I179" i="2"/>
  <c r="K41" i="2"/>
  <c r="L104" i="2"/>
  <c r="H116" i="2"/>
  <c r="K21" i="2"/>
  <c r="H161" i="2"/>
  <c r="K220" i="2"/>
  <c r="L96" i="2"/>
  <c r="K205" i="2"/>
  <c r="J26" i="2"/>
  <c r="K82" i="2"/>
  <c r="H70" i="2"/>
  <c r="L41" i="2"/>
  <c r="J53" i="2"/>
  <c r="L152" i="2"/>
  <c r="H30" i="2"/>
  <c r="J219" i="2"/>
  <c r="K180" i="2"/>
  <c r="J209" i="2"/>
  <c r="I98" i="2"/>
  <c r="K38" i="2"/>
  <c r="I105" i="2"/>
  <c r="I148" i="2"/>
  <c r="K46" i="2"/>
  <c r="H155" i="2"/>
  <c r="I195" i="2"/>
  <c r="I117" i="2"/>
  <c r="J101" i="2"/>
  <c r="J215" i="2"/>
  <c r="I55" i="2"/>
  <c r="L195" i="2"/>
  <c r="H62" i="2"/>
  <c r="I34" i="2"/>
  <c r="J106" i="2"/>
  <c r="H178" i="2"/>
  <c r="K212" i="2"/>
  <c r="J142" i="2"/>
  <c r="I210" i="2"/>
  <c r="K195" i="2"/>
  <c r="K166" i="2"/>
  <c r="I67" i="2"/>
  <c r="L150" i="2"/>
  <c r="I54" i="2"/>
  <c r="H126" i="2"/>
  <c r="L165" i="2"/>
  <c r="K154" i="2"/>
  <c r="H202" i="2"/>
  <c r="L78" i="2"/>
  <c r="I221" i="2"/>
  <c r="L167" i="2"/>
  <c r="L17" i="2"/>
  <c r="K84" i="2"/>
  <c r="I160" i="2"/>
  <c r="H32" i="2"/>
  <c r="H184" i="2"/>
  <c r="H59" i="2"/>
  <c r="J139" i="2"/>
  <c r="K45" i="2"/>
  <c r="K210" i="2"/>
  <c r="J113" i="2"/>
  <c r="J34" i="2"/>
  <c r="K65" i="2"/>
  <c r="I40" i="2"/>
  <c r="H60" i="2"/>
  <c r="K135" i="2"/>
  <c r="J158" i="2"/>
  <c r="I159" i="2"/>
  <c r="K102" i="2"/>
  <c r="J169" i="2"/>
  <c r="L216" i="2"/>
  <c r="J192" i="2"/>
  <c r="I188" i="2"/>
  <c r="J23" i="2"/>
  <c r="H157" i="2"/>
  <c r="H66" i="2"/>
  <c r="H79" i="2"/>
  <c r="J121" i="2"/>
  <c r="J83" i="2"/>
  <c r="I218" i="2"/>
  <c r="L75" i="2"/>
  <c r="I80" i="2"/>
  <c r="L131" i="2"/>
  <c r="K89" i="2"/>
  <c r="J100" i="2"/>
  <c r="L177" i="2"/>
  <c r="L143" i="2"/>
  <c r="J118" i="2"/>
  <c r="I125" i="2"/>
  <c r="I47" i="2"/>
  <c r="H74" i="2"/>
  <c r="I140" i="2"/>
  <c r="K72" i="2"/>
  <c r="H151" i="2"/>
  <c r="I97" i="2"/>
  <c r="K160" i="2"/>
  <c r="L188" i="2"/>
  <c r="K57" i="2"/>
  <c r="K67" i="2"/>
  <c r="L148" i="2"/>
  <c r="K120" i="2"/>
  <c r="J205" i="2"/>
  <c r="L147" i="2"/>
  <c r="J40" i="2"/>
  <c r="I191" i="2"/>
  <c r="I215" i="2"/>
  <c r="K88" i="2"/>
  <c r="L99" i="2"/>
  <c r="L187" i="2"/>
  <c r="L128" i="2"/>
  <c r="J102" i="2"/>
  <c r="H216" i="2"/>
  <c r="J109" i="2"/>
  <c r="L38" i="2"/>
  <c r="L194" i="2"/>
  <c r="I133" i="2"/>
  <c r="H111" i="2"/>
  <c r="J195" i="2"/>
  <c r="H136" i="2"/>
  <c r="J143" i="2"/>
  <c r="K18" i="2"/>
  <c r="H40" i="2"/>
  <c r="I22" i="2"/>
  <c r="L46" i="2"/>
  <c r="L157" i="2"/>
  <c r="K188" i="2"/>
  <c r="K109" i="2"/>
  <c r="L100" i="2"/>
  <c r="L27" i="2"/>
  <c r="H63" i="2"/>
  <c r="I121" i="2"/>
  <c r="J39" i="2"/>
  <c r="K110" i="2"/>
  <c r="K29" i="2"/>
  <c r="I150" i="2"/>
  <c r="J129" i="2"/>
  <c r="K87" i="2"/>
  <c r="J87" i="2"/>
  <c r="I116" i="2"/>
  <c r="L50" i="2"/>
  <c r="K40" i="2"/>
  <c r="H149" i="2"/>
  <c r="L86" i="2"/>
  <c r="K108" i="2"/>
  <c r="H44" i="2"/>
  <c r="H138" i="2"/>
  <c r="L185" i="2"/>
  <c r="L170" i="2"/>
  <c r="H46" i="2"/>
  <c r="L53" i="2"/>
  <c r="J180" i="2"/>
  <c r="L212" i="2"/>
  <c r="K36" i="2"/>
  <c r="H165" i="2"/>
  <c r="K172" i="2"/>
  <c r="K58" i="2"/>
  <c r="K153" i="2"/>
  <c r="K177" i="2"/>
  <c r="H156" i="2"/>
  <c r="I92" i="2"/>
  <c r="I60" i="2"/>
  <c r="L196" i="2"/>
  <c r="L133" i="2"/>
  <c r="L73" i="2"/>
  <c r="K62" i="2"/>
  <c r="H48" i="2"/>
  <c r="I53" i="2"/>
  <c r="J206" i="2"/>
  <c r="K218" i="2"/>
  <c r="K71" i="2"/>
  <c r="H58" i="2"/>
  <c r="J42" i="2"/>
  <c r="K33" i="2"/>
  <c r="L156" i="2"/>
  <c r="I30" i="2"/>
  <c r="H211" i="2"/>
  <c r="I109" i="2"/>
  <c r="K157" i="2"/>
  <c r="H153" i="2"/>
  <c r="H55" i="2"/>
  <c r="L155" i="2"/>
  <c r="L202" i="2"/>
  <c r="L42" i="2"/>
  <c r="H96" i="2"/>
  <c r="H113" i="2"/>
  <c r="I28" i="2"/>
  <c r="I176" i="2"/>
  <c r="H24" i="2"/>
  <c r="I180" i="2"/>
  <c r="I33" i="2"/>
  <c r="H72" i="2"/>
  <c r="K74" i="2"/>
  <c r="K138" i="2"/>
  <c r="K66" i="2"/>
  <c r="L62" i="2"/>
  <c r="J125" i="2"/>
  <c r="K20" i="2"/>
  <c r="K119" i="2"/>
  <c r="K91" i="2"/>
  <c r="H163" i="2"/>
  <c r="K63" i="2"/>
  <c r="K27" i="2"/>
  <c r="L59" i="2"/>
  <c r="K76" i="2"/>
  <c r="L203" i="2"/>
  <c r="H52" i="2"/>
  <c r="K134" i="2"/>
  <c r="J65" i="2"/>
  <c r="K78" i="2"/>
  <c r="H122" i="2"/>
  <c r="K130" i="2"/>
  <c r="H114" i="2"/>
  <c r="H189" i="2"/>
  <c r="H186" i="2"/>
  <c r="H219" i="2"/>
  <c r="L138" i="2"/>
  <c r="H108" i="2"/>
  <c r="I74" i="2"/>
  <c r="J216" i="2"/>
  <c r="L210" i="2"/>
  <c r="H214" i="2"/>
  <c r="H177" i="2"/>
  <c r="L36" i="2"/>
  <c r="K86" i="2"/>
  <c r="J25" i="2"/>
  <c r="L116" i="2"/>
  <c r="K97" i="2"/>
  <c r="J146" i="2"/>
  <c r="J98" i="2"/>
  <c r="L120" i="2"/>
  <c r="H147" i="2"/>
  <c r="H82" i="2"/>
  <c r="J173" i="2"/>
  <c r="J31" i="2"/>
  <c r="J33" i="2"/>
  <c r="H69" i="2"/>
  <c r="J108" i="2"/>
  <c r="L192" i="2"/>
  <c r="I120" i="2"/>
  <c r="J75" i="2"/>
  <c r="K24" i="2"/>
  <c r="I44" i="2"/>
  <c r="L89" i="2"/>
  <c r="K99" i="2"/>
  <c r="K149" i="2"/>
  <c r="I39" i="2"/>
  <c r="I35" i="2"/>
  <c r="L145" i="2"/>
  <c r="H110" i="2"/>
  <c r="K22" i="2"/>
  <c r="I88" i="2"/>
  <c r="L160" i="2"/>
  <c r="L118" i="2"/>
  <c r="H187" i="2"/>
  <c r="J35" i="2"/>
  <c r="L106" i="2"/>
  <c r="I135" i="2"/>
  <c r="I192" i="2"/>
  <c r="J123" i="2"/>
  <c r="L200" i="2"/>
  <c r="I106" i="2"/>
  <c r="I76" i="2"/>
  <c r="K44" i="2"/>
  <c r="K221" i="2"/>
  <c r="I207" i="2"/>
  <c r="J176" i="2"/>
  <c r="K167" i="2"/>
  <c r="I137" i="2"/>
  <c r="K219" i="2"/>
  <c r="I118" i="2"/>
  <c r="J138" i="2"/>
  <c r="J191" i="2"/>
  <c r="J45" i="2"/>
  <c r="K51" i="2"/>
  <c r="I219" i="2"/>
  <c r="H172" i="2"/>
  <c r="I157" i="2"/>
  <c r="J84" i="2"/>
  <c r="L199" i="2"/>
  <c r="L173" i="2"/>
  <c r="K184" i="2"/>
  <c r="K181" i="2"/>
  <c r="J149" i="2"/>
  <c r="L162" i="2"/>
  <c r="L55" i="2"/>
  <c r="K146" i="2"/>
  <c r="L186" i="2"/>
  <c r="J80" i="2"/>
  <c r="K114" i="2"/>
  <c r="I212" i="2"/>
  <c r="J88" i="2"/>
  <c r="I153" i="2"/>
  <c r="L111" i="2"/>
  <c r="I113" i="2"/>
  <c r="L109" i="2"/>
  <c r="H35" i="2"/>
  <c r="I123" i="2"/>
  <c r="K39" i="2"/>
  <c r="K42" i="2"/>
  <c r="J174" i="2"/>
  <c r="K68" i="2"/>
  <c r="I199" i="2"/>
  <c r="I175" i="2"/>
  <c r="J36" i="2"/>
  <c r="I37" i="2"/>
  <c r="I110" i="2"/>
  <c r="K161" i="2"/>
  <c r="J60" i="2"/>
  <c r="L178" i="2"/>
  <c r="J50" i="2"/>
  <c r="J193" i="2"/>
  <c r="J135" i="2"/>
  <c r="I174" i="2"/>
  <c r="H168" i="2"/>
  <c r="H28" i="2"/>
  <c r="L85" i="2"/>
  <c r="J91" i="2"/>
  <c r="K77" i="2"/>
  <c r="J188" i="2"/>
  <c r="J30" i="2"/>
  <c r="H152" i="2"/>
  <c r="I99" i="2"/>
  <c r="L66" i="2"/>
  <c r="L154" i="2"/>
  <c r="L176" i="2"/>
  <c r="L56" i="2"/>
  <c r="H87" i="2"/>
  <c r="K116" i="2"/>
  <c r="L183" i="2"/>
  <c r="I186" i="2"/>
  <c r="I168" i="2"/>
  <c r="I161" i="2"/>
  <c r="I169" i="2"/>
  <c r="K143" i="2"/>
  <c r="I77" i="2"/>
  <c r="J189" i="2"/>
  <c r="I164" i="2"/>
  <c r="K159" i="2"/>
  <c r="J184" i="2"/>
  <c r="I63" i="2"/>
  <c r="J56" i="2"/>
  <c r="K26" i="2"/>
  <c r="J130" i="2"/>
  <c r="H67" i="2"/>
  <c r="I104" i="2"/>
  <c r="I61" i="2"/>
  <c r="I56" i="2"/>
  <c r="J204" i="2"/>
  <c r="K163" i="2"/>
  <c r="I146" i="2"/>
  <c r="I185" i="2"/>
  <c r="H148" i="2"/>
  <c r="J190" i="2"/>
  <c r="I182" i="2"/>
  <c r="L207" i="2"/>
  <c r="I32" i="2"/>
  <c r="H129" i="2"/>
  <c r="L153" i="2"/>
  <c r="K124" i="2"/>
  <c r="L68" i="2"/>
  <c r="K171" i="2"/>
  <c r="I147" i="2"/>
  <c r="I139" i="2"/>
  <c r="J132" i="2"/>
  <c r="K194" i="2"/>
  <c r="H173" i="2"/>
  <c r="J51" i="2"/>
  <c r="H57" i="2"/>
  <c r="I90" i="2"/>
  <c r="L220" i="2"/>
  <c r="H29" i="2"/>
  <c r="H118" i="2"/>
  <c r="L137" i="2"/>
  <c r="L69" i="2"/>
  <c r="H25" i="2"/>
  <c r="L54" i="2"/>
  <c r="I58" i="2"/>
  <c r="I151" i="2"/>
  <c r="H145" i="2"/>
  <c r="I65" i="2"/>
  <c r="H117" i="2"/>
  <c r="L215" i="2"/>
  <c r="J111" i="2"/>
  <c r="K125" i="2"/>
  <c r="H154" i="2"/>
  <c r="H143" i="2"/>
  <c r="K100" i="2"/>
  <c r="I89" i="2"/>
  <c r="K118" i="2"/>
  <c r="K193" i="2"/>
  <c r="K93" i="2"/>
  <c r="I17" i="2"/>
  <c r="J202" i="2"/>
  <c r="L25" i="2"/>
  <c r="J207" i="2"/>
  <c r="I167" i="2"/>
  <c r="L80" i="2"/>
  <c r="H144" i="2"/>
  <c r="K90" i="2"/>
  <c r="K111" i="2"/>
  <c r="H100" i="2"/>
  <c r="H81" i="2"/>
  <c r="K98" i="2"/>
  <c r="J181" i="2"/>
  <c r="J49" i="2"/>
  <c r="I64" i="2"/>
  <c r="L175" i="2"/>
  <c r="L40" i="2"/>
  <c r="L61" i="2"/>
  <c r="I114" i="2"/>
  <c r="L190" i="2"/>
  <c r="K150" i="2"/>
  <c r="K81" i="2"/>
  <c r="K55" i="2"/>
  <c r="H221" i="2"/>
  <c r="H51" i="2"/>
  <c r="J165" i="2"/>
  <c r="H22" i="2"/>
  <c r="K197" i="2"/>
  <c r="K217" i="2"/>
  <c r="K117" i="2"/>
  <c r="K70" i="2"/>
  <c r="J167" i="2"/>
  <c r="L204" i="2"/>
  <c r="I95" i="2"/>
  <c r="J54" i="2"/>
  <c r="H120" i="2"/>
  <c r="H121" i="2"/>
  <c r="H180" i="2"/>
  <c r="L142" i="2"/>
  <c r="I79" i="2"/>
  <c r="K175" i="2"/>
  <c r="J103" i="2"/>
  <c r="J71" i="2"/>
  <c r="K128" i="2"/>
  <c r="L35" i="2"/>
  <c r="J162" i="2"/>
  <c r="H141" i="2"/>
  <c r="L112" i="2"/>
  <c r="K142" i="2"/>
  <c r="H213" i="2"/>
  <c r="H119" i="2"/>
  <c r="L201" i="2"/>
  <c r="L151" i="2"/>
  <c r="H181" i="2"/>
  <c r="H209" i="2"/>
  <c r="H196" i="2"/>
  <c r="L95" i="2"/>
  <c r="I144" i="2"/>
  <c r="J144" i="2"/>
  <c r="K162" i="2"/>
  <c r="L82" i="2"/>
  <c r="H75" i="2"/>
  <c r="J110" i="2"/>
  <c r="J59" i="2"/>
  <c r="L44" i="2"/>
  <c r="L180" i="2"/>
  <c r="J22" i="2"/>
  <c r="I111" i="2"/>
  <c r="J186" i="2"/>
  <c r="K122" i="2"/>
  <c r="H217" i="2"/>
  <c r="J152" i="2"/>
  <c r="I25" i="2"/>
  <c r="I52" i="2"/>
  <c r="J182" i="2"/>
  <c r="J63" i="2"/>
  <c r="J151" i="2"/>
  <c r="H65" i="2"/>
  <c r="H150" i="2"/>
  <c r="H54" i="2"/>
  <c r="J178" i="2"/>
  <c r="I94" i="2"/>
  <c r="L64" i="2"/>
  <c r="L88" i="2"/>
  <c r="K95" i="2"/>
  <c r="I107" i="2"/>
  <c r="L113" i="2"/>
  <c r="H199" i="2"/>
  <c r="I172" i="2"/>
  <c r="K115" i="2"/>
  <c r="L174" i="2"/>
  <c r="L19" i="2"/>
  <c r="K148" i="2"/>
  <c r="K34" i="2"/>
  <c r="H175" i="2"/>
  <c r="H78" i="2"/>
  <c r="J41" i="2"/>
  <c r="J183" i="2"/>
  <c r="I166" i="2"/>
  <c r="L94" i="2"/>
  <c r="I183" i="2"/>
  <c r="H17" i="2"/>
  <c r="L219" i="2"/>
  <c r="L76" i="2"/>
  <c r="I23" i="2"/>
  <c r="H218" i="2"/>
  <c r="I213" i="2"/>
  <c r="H124" i="2"/>
  <c r="I184" i="2"/>
  <c r="J168" i="2"/>
  <c r="I100" i="2"/>
  <c r="L33" i="2"/>
  <c r="L60" i="2"/>
  <c r="L47" i="2"/>
  <c r="I18" i="2"/>
  <c r="K168" i="2"/>
  <c r="K54" i="2"/>
  <c r="H200" i="2"/>
  <c r="L209" i="2"/>
  <c r="J128" i="2"/>
  <c r="H206" i="2"/>
  <c r="K83" i="2"/>
  <c r="L72" i="2"/>
  <c r="L65" i="2"/>
  <c r="H135" i="2"/>
  <c r="J217" i="2"/>
  <c r="L93" i="2"/>
  <c r="J48" i="2"/>
  <c r="H20" i="2"/>
  <c r="I141" i="2"/>
  <c r="K169" i="2"/>
  <c r="J70" i="2"/>
  <c r="J43" i="2"/>
  <c r="I115" i="2"/>
  <c r="J214" i="2"/>
  <c r="I142" i="2"/>
  <c r="I152" i="2"/>
  <c r="H19" i="2"/>
  <c r="L168" i="2"/>
  <c r="H128" i="2"/>
  <c r="J157" i="2"/>
  <c r="I72" i="2"/>
  <c r="K147" i="2"/>
  <c r="K31" i="2"/>
  <c r="I86" i="2"/>
  <c r="L114" i="2"/>
  <c r="J171" i="2"/>
  <c r="I220" i="2"/>
  <c r="J58" i="2"/>
  <c r="K187" i="2"/>
  <c r="H26" i="2"/>
  <c r="I82" i="2"/>
  <c r="K190" i="2"/>
  <c r="K152" i="2"/>
  <c r="L103" i="2"/>
  <c r="L83" i="2"/>
  <c r="I129" i="2"/>
  <c r="H71" i="2"/>
  <c r="L79" i="2"/>
  <c r="K214" i="2"/>
  <c r="I187" i="2"/>
  <c r="L134" i="2"/>
  <c r="J85" i="2"/>
  <c r="J211" i="2"/>
  <c r="K105" i="2"/>
  <c r="K156" i="2"/>
  <c r="I208" i="2"/>
  <c r="J67" i="2"/>
  <c r="K136" i="2"/>
  <c r="H170" i="2"/>
  <c r="J94" i="2"/>
  <c r="K30" i="2"/>
  <c r="H169" i="2"/>
  <c r="K133" i="2"/>
  <c r="L129" i="2"/>
  <c r="K144" i="2"/>
  <c r="I48" i="2"/>
  <c r="J112" i="2"/>
  <c r="J194" i="2"/>
  <c r="J161" i="2"/>
  <c r="I45" i="2"/>
  <c r="J159" i="2"/>
  <c r="K28" i="2"/>
  <c r="H210" i="2"/>
  <c r="J179" i="2"/>
  <c r="L84" i="2"/>
  <c r="H45" i="2"/>
  <c r="J46" i="2"/>
  <c r="K191" i="2"/>
  <c r="H208" i="2"/>
  <c r="H205" i="2"/>
  <c r="K101" i="2"/>
  <c r="H164" i="2"/>
  <c r="J104" i="2"/>
  <c r="J52" i="2"/>
  <c r="I73" i="2"/>
  <c r="J140" i="2"/>
  <c r="K131" i="2"/>
  <c r="J66" i="2"/>
  <c r="L57" i="2"/>
  <c r="H56" i="2"/>
  <c r="J99" i="2"/>
  <c r="H191" i="2"/>
  <c r="K208" i="2"/>
  <c r="J163" i="2"/>
  <c r="K204" i="2"/>
  <c r="L22" i="2"/>
  <c r="K129" i="2"/>
  <c r="K60" i="2"/>
  <c r="K75" i="2"/>
  <c r="H27" i="2"/>
  <c r="K50" i="2"/>
  <c r="L108" i="2"/>
  <c r="I216" i="2"/>
  <c r="H77" i="2"/>
  <c r="H89" i="2"/>
  <c r="L221" i="2"/>
  <c r="L208" i="2"/>
  <c r="I84" i="2"/>
  <c r="J166" i="2"/>
  <c r="K178" i="2"/>
  <c r="L102" i="2"/>
  <c r="J44" i="2"/>
  <c r="H83" i="2"/>
  <c r="K48" i="2"/>
  <c r="L217" i="2"/>
  <c r="H84" i="2"/>
  <c r="I171" i="2"/>
  <c r="L77" i="2"/>
  <c r="L149" i="2"/>
  <c r="J175" i="2"/>
  <c r="I134" i="2"/>
  <c r="K113" i="2"/>
  <c r="K85" i="2"/>
  <c r="I163" i="2"/>
  <c r="H80" i="2"/>
  <c r="H101" i="2"/>
  <c r="K52" i="2"/>
  <c r="H182" i="2"/>
  <c r="L48" i="2"/>
  <c r="K53" i="2"/>
  <c r="I197" i="2"/>
  <c r="H104" i="2"/>
  <c r="K206" i="2"/>
  <c r="J150" i="2"/>
  <c r="J119" i="2"/>
  <c r="H197" i="2"/>
  <c r="K215" i="2"/>
  <c r="K192" i="2"/>
  <c r="K32" i="2"/>
  <c r="I27" i="2"/>
  <c r="K137" i="2"/>
  <c r="L164" i="2"/>
  <c r="H207" i="2"/>
  <c r="I165" i="2"/>
  <c r="J148" i="2"/>
  <c r="I68" i="2"/>
  <c r="L31" i="2"/>
  <c r="J27" i="2"/>
  <c r="L158" i="2"/>
  <c r="J55" i="2"/>
  <c r="I42" i="2"/>
  <c r="K92" i="2"/>
  <c r="H176" i="2"/>
  <c r="K64" i="2"/>
  <c r="L121" i="2"/>
  <c r="J154" i="2"/>
  <c r="J218" i="2"/>
  <c r="L30" i="2"/>
  <c r="L115" i="2"/>
  <c r="K179" i="2"/>
  <c r="K176" i="2"/>
  <c r="J220" i="2"/>
  <c r="I38" i="2"/>
  <c r="J64" i="2"/>
  <c r="K47" i="2"/>
  <c r="H123" i="2"/>
  <c r="J69" i="2"/>
  <c r="J72" i="2"/>
  <c r="J95" i="2"/>
  <c r="L125" i="2"/>
  <c r="J210" i="2"/>
  <c r="L70" i="2"/>
  <c r="I149" i="2"/>
  <c r="I194" i="2"/>
  <c r="L206" i="2"/>
  <c r="H53" i="2"/>
  <c r="I189" i="2"/>
  <c r="L169" i="2"/>
  <c r="L58" i="2"/>
  <c r="H167" i="2"/>
  <c r="J90" i="2"/>
  <c r="L211" i="2"/>
  <c r="H34" i="2"/>
  <c r="K25" i="2"/>
  <c r="K80" i="2"/>
  <c r="J105" i="2"/>
  <c r="J198" i="2"/>
  <c r="H132" i="2"/>
  <c r="H174" i="2"/>
  <c r="I205" i="2"/>
  <c r="J200" i="2"/>
  <c r="K196" i="2"/>
  <c r="K107" i="2"/>
  <c r="I85" i="2"/>
  <c r="L161" i="2"/>
  <c r="J177" i="2"/>
  <c r="I20" i="2"/>
  <c r="K43" i="2"/>
  <c r="H146" i="2"/>
  <c r="J86" i="2"/>
  <c r="L124" i="2"/>
  <c r="J29" i="2"/>
  <c r="H201" i="2"/>
  <c r="H86" i="2"/>
  <c r="K200" i="2"/>
  <c r="L74" i="2"/>
  <c r="I26" i="2"/>
  <c r="H171" i="2"/>
  <c r="J134" i="2"/>
  <c r="J147" i="2"/>
  <c r="H192" i="2"/>
  <c r="I138" i="2"/>
  <c r="I181" i="2"/>
  <c r="L123" i="2"/>
  <c r="H50" i="2"/>
  <c r="H91" i="2"/>
  <c r="I91" i="2"/>
  <c r="L98" i="2"/>
  <c r="H41" i="2"/>
  <c r="H137" i="2"/>
  <c r="J136" i="2"/>
  <c r="J28" i="2"/>
  <c r="L101" i="2"/>
  <c r="H18" i="2"/>
  <c r="J107" i="2"/>
  <c r="H39" i="2"/>
  <c r="J164" i="2"/>
  <c r="L37" i="2"/>
  <c r="K186" i="2"/>
  <c r="H73" i="2"/>
  <c r="K104" i="2"/>
  <c r="L146" i="2"/>
  <c r="K145" i="2"/>
  <c r="J116" i="2"/>
  <c r="J19" i="2"/>
  <c r="J76" i="2"/>
  <c r="I136" i="2"/>
  <c r="I31" i="2"/>
  <c r="L126" i="2"/>
  <c r="L141" i="2"/>
  <c r="K59" i="2"/>
  <c r="H31" i="2"/>
  <c r="H183" i="2"/>
  <c r="L52" i="2"/>
  <c r="H130" i="2"/>
  <c r="I193" i="2"/>
  <c r="L28" i="2"/>
  <c r="L198" i="2"/>
  <c r="J213" i="2"/>
  <c r="K201" i="2"/>
  <c r="J37" i="2"/>
  <c r="J212" i="2"/>
  <c r="H220" i="2"/>
  <c r="H61" i="2"/>
  <c r="L117" i="2"/>
  <c r="I201" i="2"/>
  <c r="K165" i="2"/>
  <c r="H47" i="2"/>
  <c r="H131" i="2"/>
  <c r="H92" i="2"/>
  <c r="I71" i="2"/>
  <c r="J185" i="2"/>
  <c r="J221" i="2"/>
  <c r="J77" i="2"/>
  <c r="I43" i="2"/>
  <c r="K126" i="2"/>
  <c r="H185" i="2"/>
  <c r="J199" i="2"/>
  <c r="I96" i="2"/>
  <c r="J196" i="2"/>
  <c r="I69" i="2"/>
  <c r="H68" i="2"/>
  <c r="I126" i="2"/>
  <c r="J81" i="2"/>
  <c r="K183" i="2"/>
  <c r="L130" i="2"/>
  <c r="I122" i="2"/>
  <c r="I217" i="2"/>
  <c r="H95" i="2"/>
  <c r="I81" i="2"/>
  <c r="J61" i="2"/>
  <c r="J133" i="2"/>
  <c r="H64" i="2"/>
  <c r="J82" i="2"/>
  <c r="L189" i="2"/>
  <c r="L136" i="2"/>
  <c r="H133" i="2"/>
  <c r="J170" i="2"/>
  <c r="K23" i="2"/>
  <c r="L218" i="2"/>
  <c r="H88" i="2"/>
  <c r="L91" i="2"/>
  <c r="K199" i="2"/>
  <c r="L140" i="2"/>
  <c r="K155" i="2"/>
  <c r="I162" i="2"/>
  <c r="J18" i="2"/>
  <c r="J156" i="2"/>
  <c r="L21" i="2"/>
  <c r="J203" i="2"/>
  <c r="I101" i="2"/>
  <c r="L43" i="2"/>
  <c r="H179" i="2"/>
  <c r="L92" i="2"/>
  <c r="L81" i="2"/>
  <c r="J68" i="2"/>
  <c r="L71" i="2"/>
  <c r="K170" i="2"/>
  <c r="J38" i="2"/>
  <c r="H166" i="2"/>
  <c r="J79" i="2"/>
  <c r="K37" i="2"/>
  <c r="K198" i="2"/>
  <c r="K132" i="2"/>
  <c r="I78" i="2"/>
  <c r="K173" i="2"/>
  <c r="J21" i="2"/>
  <c r="H212" i="2"/>
  <c r="L193" i="2"/>
  <c r="I49" i="2"/>
  <c r="J115" i="2"/>
  <c r="K19" i="2"/>
  <c r="H85" i="2"/>
  <c r="L184" i="2"/>
  <c r="H33" i="2"/>
  <c r="H38" i="2"/>
  <c r="I51" i="2"/>
  <c r="H215" i="2"/>
  <c r="K209" i="2"/>
  <c r="J153" i="2"/>
  <c r="K158" i="2"/>
  <c r="H105" i="2"/>
  <c r="K151" i="2"/>
  <c r="K69" i="2"/>
  <c r="I29" i="2"/>
  <c r="J131" i="2"/>
  <c r="H76" i="2"/>
  <c r="I206" i="2"/>
  <c r="H106" i="2"/>
  <c r="I103" i="2"/>
  <c r="I21" i="2"/>
  <c r="H193" i="2"/>
  <c r="J124" i="2"/>
  <c r="L205" i="2"/>
  <c r="K203" i="2"/>
  <c r="J24" i="2"/>
  <c r="L122" i="2"/>
  <c r="L197" i="2"/>
  <c r="J78" i="2"/>
  <c r="K211" i="2"/>
  <c r="L39" i="2"/>
  <c r="H94" i="2"/>
  <c r="L23" i="2"/>
  <c r="K202" i="2"/>
  <c r="I108" i="2"/>
  <c r="J187" i="2"/>
  <c r="L34" i="2"/>
  <c r="I156" i="2"/>
  <c r="K35" i="2"/>
  <c r="L87" i="2"/>
  <c r="K49" i="2"/>
  <c r="L67" i="2"/>
  <c r="H37" i="2"/>
  <c r="I196" i="2"/>
  <c r="J74" i="2"/>
  <c r="J201" i="2"/>
  <c r="L18" i="2"/>
  <c r="H162" i="2"/>
  <c r="I127" i="2"/>
  <c r="J57" i="2"/>
  <c r="J141" i="2"/>
  <c r="I177" i="2"/>
  <c r="H115" i="2"/>
  <c r="L32" i="2"/>
  <c r="J208" i="2"/>
  <c r="J47" i="2"/>
  <c r="K103" i="2"/>
  <c r="L214" i="2"/>
  <c r="I57" i="2"/>
  <c r="H142" i="2"/>
  <c r="L26" i="2"/>
  <c r="K123" i="2"/>
  <c r="J114" i="2"/>
  <c r="I203" i="2"/>
  <c r="I202" i="2"/>
  <c r="J32" i="2"/>
  <c r="L119" i="2"/>
  <c r="H139" i="2"/>
  <c r="H36" i="2"/>
  <c r="H140" i="2"/>
  <c r="I66" i="2"/>
  <c r="H90" i="2"/>
  <c r="H190" i="2"/>
  <c r="J89" i="2"/>
  <c r="K73" i="2"/>
  <c r="L144" i="2"/>
  <c r="I62" i="2"/>
  <c r="H203" i="2"/>
  <c r="K56" i="2"/>
  <c r="K127" i="2"/>
  <c r="J92" i="2"/>
  <c r="I214" i="2"/>
  <c r="L191" i="2"/>
  <c r="H112" i="2"/>
  <c r="H23" i="2"/>
  <c r="K79" i="2"/>
  <c r="J155" i="2"/>
  <c r="H102" i="2"/>
  <c r="L51" i="2"/>
  <c r="K207" i="2"/>
  <c r="I131" i="2"/>
  <c r="J172" i="2"/>
  <c r="J197" i="2"/>
  <c r="J96" i="2"/>
  <c r="I87" i="2"/>
  <c r="L90" i="2"/>
  <c r="K185" i="2"/>
  <c r="J122" i="2"/>
  <c r="I155" i="2"/>
  <c r="I198" i="2"/>
  <c r="J160" i="2"/>
  <c r="I41" i="2"/>
  <c r="H99" i="2"/>
  <c r="L163" i="2"/>
  <c r="K174" i="2"/>
  <c r="I75" i="2"/>
  <c r="I158" i="2"/>
  <c r="K141" i="2"/>
  <c r="J20" i="2"/>
  <c r="I209" i="2"/>
  <c r="A25" i="3"/>
  <c r="Q6" i="2"/>
  <c r="Q9" i="2" s="1"/>
  <c r="K7" i="2"/>
  <c r="H7" i="2"/>
  <c r="J9" i="2"/>
  <c r="I4" i="2"/>
  <c r="H6" i="2"/>
  <c r="I11" i="2"/>
  <c r="H5" i="2"/>
  <c r="K5" i="2"/>
  <c r="I13" i="2"/>
  <c r="H10" i="2"/>
  <c r="I8" i="2"/>
  <c r="J4" i="2"/>
  <c r="K13" i="2"/>
  <c r="I3" i="2"/>
  <c r="K12" i="2"/>
  <c r="J10" i="2"/>
  <c r="H1" i="2"/>
  <c r="H15" i="2"/>
  <c r="H4" i="2"/>
  <c r="K8" i="2"/>
  <c r="K14" i="2"/>
  <c r="H12" i="2"/>
  <c r="I14" i="2"/>
  <c r="I2" i="2"/>
  <c r="J12" i="2"/>
  <c r="H8" i="2"/>
  <c r="J3" i="2"/>
  <c r="K15" i="2"/>
  <c r="I6" i="2"/>
  <c r="I1" i="2"/>
  <c r="K11" i="2"/>
  <c r="J15" i="2"/>
  <c r="H2" i="2"/>
  <c r="I12" i="2"/>
  <c r="J8" i="2"/>
  <c r="K4" i="2"/>
  <c r="I10" i="2"/>
  <c r="J14" i="2"/>
  <c r="J7" i="2"/>
  <c r="H14" i="2"/>
  <c r="J11" i="2"/>
  <c r="H13" i="2"/>
  <c r="K3" i="2"/>
  <c r="H9" i="2"/>
  <c r="J2" i="2"/>
  <c r="I15" i="2"/>
  <c r="K10" i="2"/>
  <c r="J5" i="2"/>
  <c r="J1" i="2"/>
  <c r="K2" i="2"/>
  <c r="K1" i="2"/>
  <c r="I7" i="2"/>
  <c r="H3" i="2"/>
  <c r="K6" i="2"/>
  <c r="J6" i="2"/>
  <c r="I9" i="2"/>
  <c r="H11" i="2"/>
  <c r="I5" i="2"/>
  <c r="K9" i="2"/>
  <c r="J13" i="2"/>
  <c r="H1" i="3" a="1"/>
  <c r="D28" i="3"/>
  <c r="H17" i="3" s="1" a="1"/>
  <c r="D27" i="2"/>
  <c r="Q11" i="2" l="1"/>
  <c r="I36" i="3"/>
  <c r="H87" i="3"/>
  <c r="J186" i="3"/>
  <c r="J112" i="3"/>
  <c r="I139" i="3"/>
  <c r="I194" i="3"/>
  <c r="H192" i="3"/>
  <c r="H97" i="3"/>
  <c r="I125" i="3"/>
  <c r="H92" i="3"/>
  <c r="J29" i="3"/>
  <c r="I63" i="3"/>
  <c r="K82" i="3"/>
  <c r="I200" i="3"/>
  <c r="I157" i="3"/>
  <c r="H157" i="3"/>
  <c r="H111" i="3"/>
  <c r="H204" i="3"/>
  <c r="J27" i="3"/>
  <c r="I122" i="3"/>
  <c r="J66" i="3"/>
  <c r="J192" i="3"/>
  <c r="J114" i="3"/>
  <c r="H25" i="3"/>
  <c r="I154" i="3"/>
  <c r="J138" i="3"/>
  <c r="K221" i="3"/>
  <c r="K31" i="3"/>
  <c r="J54" i="3"/>
  <c r="I197" i="3"/>
  <c r="J47" i="3"/>
  <c r="J80" i="3"/>
  <c r="I110" i="3"/>
  <c r="J218" i="3"/>
  <c r="H182" i="3"/>
  <c r="H86" i="3"/>
  <c r="J128" i="3"/>
  <c r="H175" i="3"/>
  <c r="K124" i="3"/>
  <c r="J106" i="3"/>
  <c r="J52" i="3"/>
  <c r="I30" i="3"/>
  <c r="H164" i="3"/>
  <c r="K23" i="3"/>
  <c r="I170" i="3"/>
  <c r="I190" i="3"/>
  <c r="K136" i="3"/>
  <c r="H102" i="3"/>
  <c r="K170" i="3"/>
  <c r="J99" i="3"/>
  <c r="I178" i="3"/>
  <c r="J46" i="3"/>
  <c r="H83" i="3"/>
  <c r="J151" i="3"/>
  <c r="I188" i="3"/>
  <c r="K182" i="3"/>
  <c r="J154" i="3"/>
  <c r="J32" i="3"/>
  <c r="H184" i="3"/>
  <c r="K62" i="3"/>
  <c r="J71" i="3"/>
  <c r="I79" i="3"/>
  <c r="K200" i="3"/>
  <c r="I166" i="3"/>
  <c r="I33" i="3"/>
  <c r="I179" i="3"/>
  <c r="K198" i="3"/>
  <c r="I32" i="3"/>
  <c r="J180" i="3"/>
  <c r="K195" i="3"/>
  <c r="H75" i="3"/>
  <c r="J111" i="3"/>
  <c r="H135" i="3"/>
  <c r="J55" i="3"/>
  <c r="J59" i="3"/>
  <c r="J196" i="3"/>
  <c r="H60" i="3"/>
  <c r="H82" i="3"/>
  <c r="I127" i="3"/>
  <c r="H123" i="3"/>
  <c r="J214" i="3"/>
  <c r="H38" i="3"/>
  <c r="H51" i="3"/>
  <c r="I73" i="3"/>
  <c r="J168" i="3"/>
  <c r="K41" i="3"/>
  <c r="K58" i="3"/>
  <c r="H156" i="3"/>
  <c r="H76" i="3"/>
  <c r="I112" i="3"/>
  <c r="I121" i="3"/>
  <c r="H158" i="3"/>
  <c r="K69" i="3"/>
  <c r="J216" i="3"/>
  <c r="I102" i="3"/>
  <c r="I173" i="3"/>
  <c r="K125" i="3"/>
  <c r="H65" i="3"/>
  <c r="H85" i="3"/>
  <c r="J174" i="3"/>
  <c r="K210" i="3"/>
  <c r="H155" i="3"/>
  <c r="J159" i="3"/>
  <c r="J36" i="3"/>
  <c r="K80" i="3"/>
  <c r="K34" i="3"/>
  <c r="J147" i="3"/>
  <c r="I34" i="3"/>
  <c r="J70" i="3"/>
  <c r="J185" i="3"/>
  <c r="H138" i="3"/>
  <c r="J44" i="3"/>
  <c r="K75" i="3"/>
  <c r="J155" i="3"/>
  <c r="I158" i="3"/>
  <c r="I209" i="3"/>
  <c r="I220" i="3"/>
  <c r="I215" i="3"/>
  <c r="K102" i="3"/>
  <c r="I176" i="3"/>
  <c r="K52" i="3"/>
  <c r="I111" i="3"/>
  <c r="I140" i="3"/>
  <c r="K66" i="3"/>
  <c r="J65" i="3"/>
  <c r="H71" i="3"/>
  <c r="K135" i="3"/>
  <c r="I129" i="3"/>
  <c r="K48" i="3"/>
  <c r="K104" i="3"/>
  <c r="I195" i="3"/>
  <c r="H174" i="3"/>
  <c r="I136" i="3"/>
  <c r="J145" i="3"/>
  <c r="K105" i="3"/>
  <c r="K123" i="3"/>
  <c r="H73" i="3"/>
  <c r="I59" i="3"/>
  <c r="K33" i="3"/>
  <c r="I100" i="3"/>
  <c r="J77" i="3"/>
  <c r="H77" i="3"/>
  <c r="J74" i="3"/>
  <c r="K179" i="3"/>
  <c r="H58" i="3"/>
  <c r="I41" i="3"/>
  <c r="K60" i="3"/>
  <c r="K77" i="3"/>
  <c r="I117" i="3"/>
  <c r="K76" i="3"/>
  <c r="K118" i="3"/>
  <c r="I75" i="3"/>
  <c r="H207" i="3"/>
  <c r="I189" i="3"/>
  <c r="I107" i="3"/>
  <c r="H90" i="3"/>
  <c r="K161" i="3"/>
  <c r="K18" i="3"/>
  <c r="H120" i="3"/>
  <c r="J191" i="3"/>
  <c r="H179" i="3"/>
  <c r="K189" i="3"/>
  <c r="H59" i="3"/>
  <c r="I92" i="3"/>
  <c r="I20" i="3"/>
  <c r="H171" i="3"/>
  <c r="J201" i="3"/>
  <c r="I101" i="3"/>
  <c r="H194" i="3"/>
  <c r="J171" i="3"/>
  <c r="I76" i="3"/>
  <c r="J89" i="3"/>
  <c r="J101" i="3"/>
  <c r="I86" i="3"/>
  <c r="I201" i="3"/>
  <c r="J172" i="3"/>
  <c r="H56" i="3"/>
  <c r="J125" i="3"/>
  <c r="K162" i="3"/>
  <c r="H53" i="3"/>
  <c r="H130" i="3"/>
  <c r="J115" i="3"/>
  <c r="J133" i="3"/>
  <c r="J132" i="3"/>
  <c r="H154" i="3"/>
  <c r="I202" i="3"/>
  <c r="H141" i="3"/>
  <c r="I40" i="3"/>
  <c r="H181" i="3"/>
  <c r="I119" i="3"/>
  <c r="K142" i="3"/>
  <c r="I193" i="3"/>
  <c r="K100" i="3"/>
  <c r="J120" i="3"/>
  <c r="K134" i="3"/>
  <c r="I96" i="3"/>
  <c r="K215" i="3"/>
  <c r="J24" i="3"/>
  <c r="K74" i="3"/>
  <c r="I45" i="3"/>
  <c r="J143" i="3"/>
  <c r="I49" i="3"/>
  <c r="J190" i="3"/>
  <c r="H125" i="3"/>
  <c r="K43" i="3"/>
  <c r="H46" i="3"/>
  <c r="K172" i="3"/>
  <c r="J53" i="3"/>
  <c r="J61" i="3"/>
  <c r="H84" i="3"/>
  <c r="J119" i="3"/>
  <c r="K145" i="3"/>
  <c r="I95" i="3"/>
  <c r="H108" i="3"/>
  <c r="J199" i="3"/>
  <c r="H50" i="3"/>
  <c r="K87" i="3"/>
  <c r="J164" i="3"/>
  <c r="H132" i="3"/>
  <c r="K19" i="3"/>
  <c r="H142" i="3"/>
  <c r="J184" i="3"/>
  <c r="K67" i="3"/>
  <c r="K49" i="3"/>
  <c r="H143" i="3"/>
  <c r="H187" i="3"/>
  <c r="J93" i="3"/>
  <c r="K207" i="3"/>
  <c r="K55" i="3"/>
  <c r="H37" i="3"/>
  <c r="K63" i="3"/>
  <c r="H35" i="3"/>
  <c r="J210" i="3"/>
  <c r="K38" i="3"/>
  <c r="I150" i="3"/>
  <c r="K54" i="3"/>
  <c r="J221" i="3"/>
  <c r="H133" i="3"/>
  <c r="H168" i="3"/>
  <c r="H67" i="3"/>
  <c r="H122" i="3"/>
  <c r="J124" i="3"/>
  <c r="J181" i="3"/>
  <c r="I87" i="3"/>
  <c r="J90" i="3"/>
  <c r="K22" i="3"/>
  <c r="H109" i="3"/>
  <c r="H119" i="3"/>
  <c r="H159" i="3"/>
  <c r="H167" i="3"/>
  <c r="H64" i="3"/>
  <c r="H180" i="3"/>
  <c r="J75" i="3"/>
  <c r="H43" i="3"/>
  <c r="J139" i="3"/>
  <c r="I61" i="3"/>
  <c r="K201" i="3"/>
  <c r="H66" i="3"/>
  <c r="K156" i="3"/>
  <c r="I26" i="3"/>
  <c r="I77" i="3"/>
  <c r="J18" i="3"/>
  <c r="K97" i="3"/>
  <c r="H213" i="3"/>
  <c r="H147" i="3"/>
  <c r="K39" i="3"/>
  <c r="J207" i="3"/>
  <c r="K114" i="3"/>
  <c r="J17" i="3"/>
  <c r="I19" i="3"/>
  <c r="K203" i="3"/>
  <c r="I82" i="3"/>
  <c r="K95" i="3"/>
  <c r="I124" i="3"/>
  <c r="I183" i="3"/>
  <c r="H131" i="3"/>
  <c r="J20" i="3"/>
  <c r="I205" i="3"/>
  <c r="H190" i="3"/>
  <c r="I118" i="3"/>
  <c r="I145" i="3"/>
  <c r="H137" i="3"/>
  <c r="K119" i="3"/>
  <c r="I131" i="3"/>
  <c r="J38" i="3"/>
  <c r="K96" i="3"/>
  <c r="H183" i="3"/>
  <c r="J83" i="3"/>
  <c r="I108" i="3"/>
  <c r="I130" i="3"/>
  <c r="I22" i="3"/>
  <c r="K169" i="3"/>
  <c r="J104" i="3"/>
  <c r="H215" i="3"/>
  <c r="H28" i="3"/>
  <c r="H98" i="3"/>
  <c r="H216" i="3"/>
  <c r="I128" i="3"/>
  <c r="K32" i="3"/>
  <c r="H139" i="3"/>
  <c r="K168" i="3"/>
  <c r="H214" i="3"/>
  <c r="J76" i="3"/>
  <c r="H118" i="3"/>
  <c r="I175" i="3"/>
  <c r="I123" i="3"/>
  <c r="J200" i="3"/>
  <c r="H144" i="3"/>
  <c r="I152" i="3"/>
  <c r="K25" i="3"/>
  <c r="H195" i="3"/>
  <c r="J79" i="3"/>
  <c r="K211" i="3"/>
  <c r="I116" i="3"/>
  <c r="K130" i="3"/>
  <c r="I172" i="3"/>
  <c r="J179" i="3"/>
  <c r="J64" i="3"/>
  <c r="K176" i="3"/>
  <c r="J141" i="3"/>
  <c r="I168" i="3"/>
  <c r="H116" i="3"/>
  <c r="K213" i="3"/>
  <c r="H172" i="3"/>
  <c r="J43" i="3"/>
  <c r="K193" i="3"/>
  <c r="K47" i="3"/>
  <c r="J188" i="3"/>
  <c r="I84" i="3"/>
  <c r="K83" i="3"/>
  <c r="I25" i="3"/>
  <c r="K28" i="3"/>
  <c r="K165" i="3"/>
  <c r="K56" i="3"/>
  <c r="I126" i="3"/>
  <c r="I217" i="3"/>
  <c r="K219" i="3"/>
  <c r="J177" i="3"/>
  <c r="K84" i="3"/>
  <c r="K163" i="3"/>
  <c r="I80" i="3"/>
  <c r="K17" i="3"/>
  <c r="I69" i="3"/>
  <c r="K191" i="3"/>
  <c r="J85" i="3"/>
  <c r="I47" i="3"/>
  <c r="H42" i="3"/>
  <c r="J105" i="3"/>
  <c r="J131" i="3"/>
  <c r="K185" i="3"/>
  <c r="H54" i="3"/>
  <c r="H41" i="3"/>
  <c r="I147" i="3"/>
  <c r="J220" i="3"/>
  <c r="K103" i="3"/>
  <c r="I24" i="3"/>
  <c r="J31" i="3"/>
  <c r="I204" i="3"/>
  <c r="J72" i="3"/>
  <c r="J146" i="3"/>
  <c r="I143" i="3"/>
  <c r="I149" i="3"/>
  <c r="K92" i="3"/>
  <c r="J140" i="3"/>
  <c r="H170" i="3"/>
  <c r="I35" i="3"/>
  <c r="H197" i="3"/>
  <c r="I103" i="3"/>
  <c r="H177" i="3"/>
  <c r="J97" i="3"/>
  <c r="H117" i="3"/>
  <c r="H145" i="3"/>
  <c r="I146" i="3"/>
  <c r="I109" i="3"/>
  <c r="I184" i="3"/>
  <c r="I208" i="3"/>
  <c r="K171" i="3"/>
  <c r="K199" i="3"/>
  <c r="K190" i="3"/>
  <c r="H88" i="3"/>
  <c r="I120" i="3"/>
  <c r="K45" i="3"/>
  <c r="J40" i="3"/>
  <c r="K202" i="3"/>
  <c r="K205" i="3"/>
  <c r="K126" i="3"/>
  <c r="K99" i="3"/>
  <c r="I138" i="3"/>
  <c r="J87" i="3"/>
  <c r="K46" i="3"/>
  <c r="J22" i="3"/>
  <c r="H200" i="3"/>
  <c r="H40" i="3"/>
  <c r="J51" i="3"/>
  <c r="H29" i="3"/>
  <c r="I155" i="3"/>
  <c r="H206" i="3"/>
  <c r="K59" i="3"/>
  <c r="I210" i="3"/>
  <c r="I46" i="3"/>
  <c r="K93" i="3"/>
  <c r="I29" i="3"/>
  <c r="I50" i="3"/>
  <c r="I52" i="3"/>
  <c r="I161" i="3"/>
  <c r="I185" i="3"/>
  <c r="K109" i="3"/>
  <c r="J109" i="3"/>
  <c r="I164" i="3"/>
  <c r="K186" i="3"/>
  <c r="H100" i="3"/>
  <c r="K160" i="3"/>
  <c r="K132" i="3"/>
  <c r="J209" i="3"/>
  <c r="H113" i="3"/>
  <c r="H128" i="3"/>
  <c r="H185" i="3"/>
  <c r="H21" i="3"/>
  <c r="J91" i="3"/>
  <c r="K173" i="3"/>
  <c r="H166" i="3"/>
  <c r="I132" i="3"/>
  <c r="H124" i="3"/>
  <c r="J60" i="3"/>
  <c r="I134" i="3"/>
  <c r="K212" i="3"/>
  <c r="I180" i="3"/>
  <c r="K144" i="3"/>
  <c r="K188" i="3"/>
  <c r="I38" i="3"/>
  <c r="K128" i="3"/>
  <c r="K37" i="3"/>
  <c r="H161" i="3"/>
  <c r="K208" i="3"/>
  <c r="K120" i="3"/>
  <c r="K206" i="3"/>
  <c r="H121" i="3"/>
  <c r="K140" i="3"/>
  <c r="H210" i="3"/>
  <c r="K139" i="3"/>
  <c r="J86" i="3"/>
  <c r="H33" i="3"/>
  <c r="I212" i="3"/>
  <c r="J129" i="3"/>
  <c r="H149" i="3"/>
  <c r="K40" i="3"/>
  <c r="J35" i="3"/>
  <c r="H62" i="3"/>
  <c r="I137" i="3"/>
  <c r="J134" i="3"/>
  <c r="K85" i="3"/>
  <c r="H61" i="3"/>
  <c r="K116" i="3"/>
  <c r="J197" i="3"/>
  <c r="K209" i="3"/>
  <c r="I44" i="3"/>
  <c r="H115" i="3"/>
  <c r="J121" i="3"/>
  <c r="J81" i="3"/>
  <c r="K94" i="3"/>
  <c r="H205" i="3"/>
  <c r="J152" i="3"/>
  <c r="H26" i="3"/>
  <c r="J42" i="3"/>
  <c r="I206" i="3"/>
  <c r="J165" i="3"/>
  <c r="H140" i="3"/>
  <c r="J158" i="3"/>
  <c r="K57" i="3"/>
  <c r="H39" i="3"/>
  <c r="J206" i="3"/>
  <c r="J78" i="3"/>
  <c r="K184" i="3"/>
  <c r="I85" i="3"/>
  <c r="K71" i="3"/>
  <c r="H63" i="3"/>
  <c r="H203" i="3"/>
  <c r="K218" i="3"/>
  <c r="J95" i="3"/>
  <c r="J94" i="3"/>
  <c r="H146" i="3"/>
  <c r="K53" i="3"/>
  <c r="J50" i="3"/>
  <c r="K88" i="3"/>
  <c r="J162" i="3"/>
  <c r="K112" i="3"/>
  <c r="H103" i="3"/>
  <c r="I159" i="3"/>
  <c r="I81" i="3"/>
  <c r="J193" i="3"/>
  <c r="K151" i="3"/>
  <c r="I113" i="3"/>
  <c r="H129" i="3"/>
  <c r="J130" i="3"/>
  <c r="H80" i="3"/>
  <c r="K141" i="3"/>
  <c r="H31" i="3"/>
  <c r="H55" i="3"/>
  <c r="K35" i="3"/>
  <c r="H198" i="3"/>
  <c r="I62" i="3"/>
  <c r="H196" i="3"/>
  <c r="K51" i="3"/>
  <c r="K122" i="3"/>
  <c r="J57" i="3"/>
  <c r="K101" i="3"/>
  <c r="H178" i="3"/>
  <c r="K73" i="3"/>
  <c r="J213" i="3"/>
  <c r="J150" i="3"/>
  <c r="I51" i="3"/>
  <c r="K106" i="3"/>
  <c r="I148" i="3"/>
  <c r="J110" i="3"/>
  <c r="H79" i="3"/>
  <c r="J34" i="3"/>
  <c r="K44" i="3"/>
  <c r="H162" i="3"/>
  <c r="I144" i="3"/>
  <c r="I39" i="3"/>
  <c r="H48" i="3"/>
  <c r="K214" i="3"/>
  <c r="K197" i="3"/>
  <c r="J98" i="3"/>
  <c r="J187" i="3"/>
  <c r="K107" i="3"/>
  <c r="I169" i="3"/>
  <c r="J217" i="3"/>
  <c r="J117" i="3"/>
  <c r="I115" i="3"/>
  <c r="K36" i="3"/>
  <c r="J202" i="3"/>
  <c r="K81" i="3"/>
  <c r="J170" i="3"/>
  <c r="H32" i="3"/>
  <c r="H176" i="3"/>
  <c r="I186" i="3"/>
  <c r="J113" i="3"/>
  <c r="J92" i="3"/>
  <c r="K166" i="3"/>
  <c r="I135" i="3"/>
  <c r="K192" i="3"/>
  <c r="H68" i="3"/>
  <c r="J149" i="3"/>
  <c r="I28" i="3"/>
  <c r="I142" i="3"/>
  <c r="J96" i="3"/>
  <c r="J198" i="3"/>
  <c r="K143" i="3"/>
  <c r="I160" i="3"/>
  <c r="K217" i="3"/>
  <c r="J167" i="3"/>
  <c r="J58" i="3"/>
  <c r="J48" i="3"/>
  <c r="J127" i="3"/>
  <c r="I54" i="3"/>
  <c r="K50" i="3"/>
  <c r="K133" i="3"/>
  <c r="H107" i="3"/>
  <c r="H150" i="3"/>
  <c r="I58" i="3"/>
  <c r="J136" i="3"/>
  <c r="H101" i="3"/>
  <c r="H52" i="3"/>
  <c r="K72" i="3"/>
  <c r="I17" i="3"/>
  <c r="I104" i="3"/>
  <c r="J178" i="3"/>
  <c r="I167" i="3"/>
  <c r="K65" i="3"/>
  <c r="J135" i="3"/>
  <c r="K42" i="3"/>
  <c r="H220" i="3"/>
  <c r="J195" i="3"/>
  <c r="K149" i="3"/>
  <c r="H112" i="3"/>
  <c r="K137" i="3"/>
  <c r="H221" i="3"/>
  <c r="J107" i="3"/>
  <c r="J69" i="3"/>
  <c r="I153" i="3"/>
  <c r="J39" i="3"/>
  <c r="K159" i="3"/>
  <c r="I182" i="3"/>
  <c r="H152" i="3"/>
  <c r="J116" i="3"/>
  <c r="K89" i="3"/>
  <c r="I151" i="3"/>
  <c r="K108" i="3"/>
  <c r="I171" i="3"/>
  <c r="H208" i="3"/>
  <c r="H23" i="3"/>
  <c r="H57" i="3"/>
  <c r="K68" i="3"/>
  <c r="I65" i="3"/>
  <c r="J100" i="3"/>
  <c r="K26" i="3"/>
  <c r="I218" i="3"/>
  <c r="J205" i="3"/>
  <c r="I98" i="3"/>
  <c r="K98" i="3"/>
  <c r="K150" i="3"/>
  <c r="K131" i="3"/>
  <c r="K147" i="3"/>
  <c r="K177" i="3"/>
  <c r="J26" i="3"/>
  <c r="H211" i="3"/>
  <c r="I177" i="3"/>
  <c r="H95" i="3"/>
  <c r="J123" i="3"/>
  <c r="I163" i="3"/>
  <c r="I94" i="3"/>
  <c r="H165" i="3"/>
  <c r="J169" i="3"/>
  <c r="H93" i="3"/>
  <c r="K196" i="3"/>
  <c r="I57" i="3"/>
  <c r="H81" i="3"/>
  <c r="H153" i="3"/>
  <c r="J33" i="3"/>
  <c r="K220" i="3"/>
  <c r="I198" i="3"/>
  <c r="J161" i="3"/>
  <c r="H191" i="3"/>
  <c r="H17" i="3"/>
  <c r="H186" i="3"/>
  <c r="J118" i="3"/>
  <c r="H202" i="3"/>
  <c r="K181" i="3"/>
  <c r="I43" i="3"/>
  <c r="J28" i="3"/>
  <c r="H99" i="3"/>
  <c r="J30" i="3"/>
  <c r="J103" i="3"/>
  <c r="I93" i="3"/>
  <c r="H91" i="3"/>
  <c r="H19" i="3"/>
  <c r="H193" i="3"/>
  <c r="K29" i="3"/>
  <c r="J19" i="3"/>
  <c r="J212" i="3"/>
  <c r="J153" i="3"/>
  <c r="H169" i="3"/>
  <c r="I156" i="3"/>
  <c r="H78" i="3"/>
  <c r="H89" i="3"/>
  <c r="J211" i="3"/>
  <c r="J176" i="3"/>
  <c r="H151" i="3"/>
  <c r="H44" i="3"/>
  <c r="K154" i="3"/>
  <c r="H104" i="3"/>
  <c r="H47" i="3"/>
  <c r="I90" i="3"/>
  <c r="H201" i="3"/>
  <c r="K30" i="3"/>
  <c r="H27" i="3"/>
  <c r="J163" i="3"/>
  <c r="K183" i="3"/>
  <c r="H114" i="3"/>
  <c r="K20" i="3"/>
  <c r="I55" i="3"/>
  <c r="I211" i="3"/>
  <c r="K138" i="3"/>
  <c r="H24" i="3"/>
  <c r="I56" i="3"/>
  <c r="J157" i="3"/>
  <c r="I42" i="3"/>
  <c r="H126" i="3"/>
  <c r="J63" i="3"/>
  <c r="J102" i="3"/>
  <c r="K129" i="3"/>
  <c r="K90" i="3"/>
  <c r="J194" i="3"/>
  <c r="J49" i="3"/>
  <c r="I221" i="3"/>
  <c r="I192" i="3"/>
  <c r="J67" i="3"/>
  <c r="I74" i="3"/>
  <c r="J182" i="3"/>
  <c r="K178" i="3"/>
  <c r="J215" i="3"/>
  <c r="J142" i="3"/>
  <c r="I199" i="3"/>
  <c r="I21" i="3"/>
  <c r="K174" i="3"/>
  <c r="H20" i="3"/>
  <c r="H218" i="3"/>
  <c r="J82" i="3"/>
  <c r="J183" i="3"/>
  <c r="H219" i="3"/>
  <c r="H69" i="3"/>
  <c r="I162" i="3"/>
  <c r="I48" i="3"/>
  <c r="I207" i="3"/>
  <c r="K91" i="3"/>
  <c r="K152" i="3"/>
  <c r="H110" i="3"/>
  <c r="I165" i="3"/>
  <c r="I37" i="3"/>
  <c r="J203" i="3"/>
  <c r="J73" i="3"/>
  <c r="K27" i="3"/>
  <c r="H30" i="3"/>
  <c r="I213" i="3"/>
  <c r="I133" i="3"/>
  <c r="H106" i="3"/>
  <c r="I18" i="3"/>
  <c r="H45" i="3"/>
  <c r="I89" i="3"/>
  <c r="J45" i="3"/>
  <c r="J25" i="3"/>
  <c r="H127" i="3"/>
  <c r="I66" i="3"/>
  <c r="K167" i="3"/>
  <c r="K180" i="3"/>
  <c r="H199" i="3"/>
  <c r="I214" i="3"/>
  <c r="K64" i="3"/>
  <c r="H22" i="3"/>
  <c r="K157" i="3"/>
  <c r="I71" i="3"/>
  <c r="H70" i="3"/>
  <c r="H212" i="3"/>
  <c r="I203" i="3"/>
  <c r="H96" i="3"/>
  <c r="K127" i="3"/>
  <c r="J208" i="3"/>
  <c r="H105" i="3"/>
  <c r="I70" i="3"/>
  <c r="J156" i="3"/>
  <c r="H163" i="3"/>
  <c r="K155" i="3"/>
  <c r="K187" i="3"/>
  <c r="J126" i="3"/>
  <c r="J56" i="3"/>
  <c r="K79" i="3"/>
  <c r="J173" i="3"/>
  <c r="I83" i="3"/>
  <c r="K164" i="3"/>
  <c r="K78" i="3"/>
  <c r="I216" i="3"/>
  <c r="J21" i="3"/>
  <c r="K121" i="3"/>
  <c r="K21" i="3"/>
  <c r="I174" i="3"/>
  <c r="K110" i="3"/>
  <c r="I219" i="3"/>
  <c r="I114" i="3"/>
  <c r="J84" i="3"/>
  <c r="J144" i="3"/>
  <c r="K115" i="3"/>
  <c r="K70" i="3"/>
  <c r="I60" i="3"/>
  <c r="J62" i="3"/>
  <c r="H94" i="3"/>
  <c r="K24" i="3"/>
  <c r="J68" i="3"/>
  <c r="I106" i="3"/>
  <c r="K113" i="3"/>
  <c r="H188" i="3"/>
  <c r="I78" i="3"/>
  <c r="I187" i="3"/>
  <c r="J189" i="3"/>
  <c r="H34" i="3"/>
  <c r="H74" i="3"/>
  <c r="J175" i="3"/>
  <c r="K158" i="3"/>
  <c r="J148" i="3"/>
  <c r="H148" i="3"/>
  <c r="H209" i="3"/>
  <c r="I99" i="3"/>
  <c r="K194" i="3"/>
  <c r="I97" i="3"/>
  <c r="H49" i="3"/>
  <c r="I105" i="3"/>
  <c r="I88" i="3"/>
  <c r="I27" i="3"/>
  <c r="I53" i="3"/>
  <c r="K61" i="3"/>
  <c r="H173" i="3"/>
  <c r="I23" i="3"/>
  <c r="J108" i="3"/>
  <c r="J88" i="3"/>
  <c r="H189" i="3"/>
  <c r="K146" i="3"/>
  <c r="H36" i="3"/>
  <c r="J37" i="3"/>
  <c r="J137" i="3"/>
  <c r="J166" i="3"/>
  <c r="J41" i="3"/>
  <c r="H72" i="3"/>
  <c r="H134" i="3"/>
  <c r="I68" i="3"/>
  <c r="K148" i="3"/>
  <c r="K153" i="3"/>
  <c r="I67" i="3"/>
  <c r="K86" i="3"/>
  <c r="K216" i="3"/>
  <c r="J23" i="3"/>
  <c r="J204" i="3"/>
  <c r="I64" i="3"/>
  <c r="I141" i="3"/>
  <c r="K111" i="3"/>
  <c r="H18" i="3"/>
  <c r="I196" i="3"/>
  <c r="I191" i="3"/>
  <c r="K204" i="3"/>
  <c r="J160" i="3"/>
  <c r="I91" i="3"/>
  <c r="I72" i="3"/>
  <c r="K175" i="3"/>
  <c r="I31" i="3"/>
  <c r="H217" i="3"/>
  <c r="K117" i="3"/>
  <c r="J122" i="3"/>
  <c r="H136" i="3"/>
  <c r="I181" i="3"/>
  <c r="J219" i="3"/>
  <c r="H160" i="3"/>
  <c r="J6" i="3"/>
  <c r="H12" i="3"/>
  <c r="K1" i="3"/>
  <c r="K3" i="3"/>
  <c r="K5" i="3"/>
  <c r="H9" i="3"/>
  <c r="J2" i="3"/>
  <c r="J8" i="3"/>
  <c r="I8" i="3"/>
  <c r="I15" i="3"/>
  <c r="H2" i="3"/>
  <c r="H4" i="3"/>
  <c r="H6" i="3"/>
  <c r="J9" i="3"/>
  <c r="H13" i="3"/>
  <c r="I2" i="3"/>
  <c r="I12" i="3"/>
  <c r="H1" i="3"/>
  <c r="H3" i="3"/>
  <c r="H5" i="3"/>
  <c r="H8" i="3"/>
  <c r="K11" i="3"/>
  <c r="K14" i="3"/>
  <c r="K9" i="3"/>
  <c r="I5" i="3"/>
  <c r="J5" i="3"/>
  <c r="K10" i="3"/>
  <c r="H15" i="3"/>
  <c r="H11" i="3"/>
  <c r="J10" i="3"/>
  <c r="I9" i="3"/>
  <c r="J11" i="3"/>
  <c r="K15" i="3"/>
  <c r="K13" i="3"/>
  <c r="J3" i="3"/>
  <c r="J7" i="3"/>
  <c r="J13" i="3"/>
  <c r="J15" i="3"/>
  <c r="J1" i="3"/>
  <c r="K7" i="3"/>
  <c r="I3" i="3"/>
  <c r="I4" i="3"/>
  <c r="I10" i="3"/>
  <c r="I1" i="3"/>
  <c r="K4" i="3"/>
  <c r="J4" i="3"/>
  <c r="H7" i="3"/>
  <c r="J14" i="3"/>
  <c r="I11" i="3"/>
  <c r="K6" i="3"/>
  <c r="J12" i="3"/>
  <c r="I14" i="3"/>
  <c r="K8" i="3"/>
  <c r="K12" i="3"/>
  <c r="K2" i="3"/>
  <c r="I6" i="3"/>
  <c r="I13" i="3"/>
  <c r="I7" i="3"/>
  <c r="H10" i="3"/>
  <c r="H14" i="3"/>
</calcChain>
</file>

<file path=xl/sharedStrings.xml><?xml version="1.0" encoding="utf-8"?>
<sst xmlns="http://schemas.openxmlformats.org/spreadsheetml/2006/main" count="69" uniqueCount="57">
  <si>
    <t>Val Date</t>
  </si>
  <si>
    <t>Cash</t>
  </si>
  <si>
    <t>3m</t>
  </si>
  <si>
    <t>Metal</t>
  </si>
  <si>
    <t>CA</t>
  </si>
  <si>
    <t>PriceCurve</t>
  </si>
  <si>
    <t>LIBOR IX</t>
  </si>
  <si>
    <t>FundingModel</t>
  </si>
  <si>
    <t>FIC</t>
  </si>
  <si>
    <t>USD Curve</t>
  </si>
  <si>
    <t>AssetModel</t>
  </si>
  <si>
    <t>Portfolio</t>
  </si>
  <si>
    <t>PV</t>
  </si>
  <si>
    <t>Average</t>
  </si>
  <si>
    <t>FV</t>
  </si>
  <si>
    <t>Size</t>
  </si>
  <si>
    <t>Strike</t>
  </si>
  <si>
    <t>DF</t>
  </si>
  <si>
    <t>Settle</t>
  </si>
  <si>
    <t>Err</t>
  </si>
  <si>
    <t>Delta</t>
  </si>
  <si>
    <t>Sum</t>
  </si>
  <si>
    <t>Agg1</t>
  </si>
  <si>
    <t>Spot</t>
  </si>
  <si>
    <t>1W</t>
  </si>
  <si>
    <t>2W</t>
  </si>
  <si>
    <t>2m</t>
  </si>
  <si>
    <t>1m</t>
  </si>
  <si>
    <t>6m</t>
  </si>
  <si>
    <t>9m</t>
  </si>
  <si>
    <t>2y</t>
  </si>
  <si>
    <t>12m</t>
  </si>
  <si>
    <t>XAU_PV</t>
  </si>
  <si>
    <t>XAU_Delta</t>
  </si>
  <si>
    <t>Xau1</t>
  </si>
  <si>
    <t>Xau2</t>
  </si>
  <si>
    <t>AssetId</t>
  </si>
  <si>
    <t>TradeId</t>
  </si>
  <si>
    <t>SwpCA_MAY-19</t>
  </si>
  <si>
    <t>Gamma</t>
  </si>
  <si>
    <t>Filtered</t>
  </si>
  <si>
    <t>1M</t>
  </si>
  <si>
    <t>2M</t>
  </si>
  <si>
    <t>3W</t>
  </si>
  <si>
    <t>3M</t>
  </si>
  <si>
    <t>6M</t>
  </si>
  <si>
    <t>9M</t>
  </si>
  <si>
    <t>18M</t>
  </si>
  <si>
    <t>2Y</t>
  </si>
  <si>
    <t>ON</t>
  </si>
  <si>
    <t>1Y</t>
  </si>
  <si>
    <t>XAU_Vega</t>
  </si>
  <si>
    <t>Xau3</t>
  </si>
  <si>
    <t>Vega</t>
  </si>
  <si>
    <t>VolSurface</t>
  </si>
  <si>
    <t>Metric</t>
  </si>
  <si>
    <t>FilteredA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</si>
</sst>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15" fontId="0" fillId="0" borderId="0" xfId="0" applyNumberFormat="1"/>
    <xf numFmtId="43" fontId="0" fillId="0" borderId="0" xfId="1" applyFont="1"/>
    <xf numFmtId="0" fontId="2" fillId="0" borderId="0" xfId="0" applyFont="1" applyAlignment="1">
      <alignment horizontal="right"/>
    </xf>
    <xf numFmtId="17" fontId="0" fillId="0" borderId="0" xfId="0" applyNumberFormat="1"/>
    <xf numFmtId="43" fontId="0" fillId="0" borderId="0" xfId="0" applyNumberFormat="1"/>
    <xf numFmtId="10" fontId="0" fillId="0" borderId="0" xfId="2" applyNumberFormat="1" applyFont="1"/>
    <xf numFmtId="14" fontId="0" fillId="0" borderId="0" xfId="0" applyNumberFormat="1"/>
    <xf numFmtId="0" fontId="0" fillId="2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1204.32</v>
        <stp/>
        <stp>##V3_BDPV12</stp>
        <stp>XAU Curncy</stp>
        <stp>PX_Last</stp>
        <stp>[Qwack - LMEDateExample.xlsx]Curves!R29C7</stp>
        <tr r="G29" s="1"/>
      </tp>
    </main>
    <main first="bloomberg.rtd">
      <tp>
        <v>5920</v>
        <stp/>
        <stp>##V3_BDPV12</stp>
        <stp>LMCADP 20180919 LME Comdty</stp>
        <stp>PX_SETTLE</stp>
        <stp>[Qwack - LMEDateExample.xlsx]Curves!R5C3</stp>
        <tr r="C5" s="1"/>
      </tp>
      <tp>
        <v>6213</v>
        <stp/>
        <stp>##V3_BDPV12</stp>
        <stp>LMCADP 20280920 LME Comdty</stp>
        <stp>PX_SETTLE</stp>
        <stp>[Qwack - LMEDateExample.xlsx]Curves!R126C3</stp>
        <tr r="C126" s="1"/>
      </tp>
      <tp>
        <v>6213</v>
        <stp/>
        <stp>##V3_BDPV12</stp>
        <stp>LMCADP 20270915 LME Comdty</stp>
        <stp>PX_SETTLE</stp>
        <stp>[Qwack - LMEDateExample.xlsx]Curves!R114C3</stp>
        <tr r="C114" s="1"/>
      </tp>
      <tp>
        <v>6213</v>
        <stp/>
        <stp>##V3_BDPV12</stp>
        <stp>LMCADP 20280816 LME Comdty</stp>
        <stp>PX_SETTLE</stp>
        <stp>[Qwack - LMEDateExample.xlsx]Curves!R125C3</stp>
        <tr r="C125" s="1"/>
      </tp>
      <tp>
        <v>6213</v>
        <stp/>
        <stp>##V3_BDPV12</stp>
        <stp>LMCADP 20270421 LME Comdty</stp>
        <stp>PX_SETTLE</stp>
        <stp>[Qwack - LMEDateExample.xlsx]Curves!R109C3</stp>
        <tr r="C109" s="1"/>
      </tp>
      <tp>
        <v>2.34</v>
        <stp/>
        <stp>##V3_BDPV12</stp>
        <stp>XAUSR3m Curncy</stp>
        <stp>PX_Last</stp>
        <stp>[Qwack - LMEDateExample.xlsx]Curves!R34C7</stp>
        <tr r="G34" s="1"/>
      </tp>
      <tp>
        <v>6213</v>
        <stp/>
        <stp>##V3_BDPV12</stp>
        <stp>LMCADP 20260916 LME Comdty</stp>
        <stp>PX_SETTLE</stp>
        <stp>[Qwack - LMEDateExample.xlsx]Curves!R102C3</stp>
        <tr r="C102" s="1"/>
      </tp>
      <tp>
        <v>6213</v>
        <stp/>
        <stp>##V3_BDPV12</stp>
        <stp>LMCADP 20270317 LME Comdty</stp>
        <stp>PX_SETTLE</stp>
        <stp>[Qwack - LMEDateExample.xlsx]Curves!R108C3</stp>
        <tr r="C108" s="1"/>
      </tp>
      <tp>
        <v>6213</v>
        <stp/>
        <stp>##V3_BDPV12</stp>
        <stp>LMCADP 20280216 LME Comdty</stp>
        <stp>PX_SETTLE</stp>
        <stp>[Qwack - LMEDateExample.xlsx]Curves!R119C3</stp>
        <tr r="C119" s="1"/>
      </tp>
      <tp>
        <v>6213</v>
        <stp/>
        <stp>##V3_BDPV12</stp>
        <stp>LMCADP 20270818 LME Comdty</stp>
        <stp>PX_SETTLE</stp>
        <stp>[Qwack - LMEDateExample.xlsx]Curves!R113C3</stp>
        <tr r="C113" s="1"/>
      </tp>
      <tp>
        <v>2.2000000000000002</v>
        <stp/>
        <stp>##V3_BDPV12</stp>
        <stp>XAUSR1W Curncy</stp>
        <stp>PX_Last</stp>
        <stp>[Qwack - LMEDateExample.xlsx]Curves!R30C7</stp>
        <tr r="G30" s="1"/>
      </tp>
      <tp>
        <v>2.2799999999999998</v>
        <stp/>
        <stp>##V3_BDPV12</stp>
        <stp>XAUSR2m Curncy</stp>
        <stp>PX_Last</stp>
        <stp>[Qwack - LMEDateExample.xlsx]Curves!R33C7</stp>
        <tr r="G33" s="1"/>
      </tp>
      <tp>
        <v>6213</v>
        <stp/>
        <stp>##V3_BDPV12</stp>
        <stp>LMCADP 20280119 LME Comdty</stp>
        <stp>PX_SETTLE</stp>
        <stp>[Qwack - LMEDateExample.xlsx]Curves!R118C3</stp>
        <tr r="C118" s="1"/>
      </tp>
      <tp>
        <v>6213</v>
        <stp/>
        <stp>##V3_BDPV12</stp>
        <stp>LMCADP 20260819 LME Comdty</stp>
        <stp>PX_SETTLE</stp>
        <stp>[Qwack - LMEDateExample.xlsx]Curves!R101C3</stp>
        <tr r="C101" s="1"/>
      </tp>
      <tp>
        <v>6213</v>
        <stp/>
        <stp>##V3_BDPV12</stp>
        <stp>LMCADP 20281115 LME Comdty</stp>
        <stp>PX_SETTLE</stp>
        <stp>[Qwack - LMEDateExample.xlsx]Curves!R128C3</stp>
        <tr r="C128" s="1"/>
      </tp>
      <tp>
        <v>2.2599999999999998</v>
        <stp/>
        <stp>##V3_BDPV12</stp>
        <stp>XAUSR2W Curncy</stp>
        <stp>PX_Last</stp>
        <stp>[Qwack - LMEDateExample.xlsx]Curves!R31C7</stp>
        <tr r="G31" s="1"/>
      </tp>
      <tp>
        <v>2.2599999999999998</v>
        <stp/>
        <stp>##V3_BDPV12</stp>
        <stp>XAUSR1m Curncy</stp>
        <stp>PX_Last</stp>
        <stp>[Qwack - LMEDateExample.xlsx]Curves!R32C7</stp>
        <tr r="G32" s="1"/>
      </tp>
      <tp>
        <v>2.5299999999999998</v>
        <stp/>
        <stp>##V3_BDPV12</stp>
        <stp>XAUSR6m Curncy</stp>
        <stp>PX_Last</stp>
        <stp>[Qwack - LMEDateExample.xlsx]Curves!R35C7</stp>
        <tr r="G35" s="1"/>
      </tp>
      <tp>
        <v>6114</v>
        <stp/>
        <stp>##V3_BDPV12</stp>
        <stp>LMCADP 20181123 LME Comdty</stp>
        <stp>PX_SETTLE</stp>
        <stp>[Qwack - LMEDateExample.xlsx]Curves!R8C3</stp>
        <tr r="C8" s="1"/>
      </tp>
      <tp>
        <v>6213</v>
        <stp/>
        <stp>##V3_BDPV12</stp>
        <stp>LMCADP 20260715 LME Comdty</stp>
        <stp>PX_SETTLE</stp>
        <stp>[Qwack - LMEDateExample.xlsx]Curves!R100C3</stp>
        <tr r="C100" s="1"/>
      </tp>
      <tp>
        <v>6213</v>
        <stp/>
        <stp>##V3_BDPV12</stp>
        <stp>LMCADP 20281018 LME Comdty</stp>
        <stp>PX_SETTLE</stp>
        <stp>[Qwack - LMEDateExample.xlsx]Curves!R127C3</stp>
        <tr r="C127" s="1"/>
      </tp>
      <tp>
        <v>6213</v>
        <stp/>
        <stp>##V3_BDPV12</stp>
        <stp>LMCADP 20271117 LME Comdty</stp>
        <stp>PX_SETTLE</stp>
        <stp>[Qwack - LMEDateExample.xlsx]Curves!R116C3</stp>
        <tr r="C116" s="1"/>
      </tp>
      <tp>
        <v>6213</v>
        <stp/>
        <stp>##V3_BDPV12</stp>
        <stp>LMCADP 20261216 LME Comdty</stp>
        <stp>PX_SETTLE</stp>
        <stp>[Qwack - LMEDateExample.xlsx]Curves!R105C3</stp>
        <tr r="C105" s="1"/>
      </tp>
      <tp>
        <v>6213</v>
        <stp/>
        <stp>##V3_BDPV12</stp>
        <stp>LMCADP 20270616 LME Comdty</stp>
        <stp>PX_SETTLE</stp>
        <stp>[Qwack - LMEDateExample.xlsx]Curves!R111C3</stp>
        <tr r="C111" s="1"/>
      </tp>
      <tp>
        <v>6213</v>
        <stp/>
        <stp>##V3_BDPV12</stp>
        <stp>LMCADP 20280517 LME Comdty</stp>
        <stp>PX_SETTLE</stp>
        <stp>[Qwack - LMEDateExample.xlsx]Curves!R122C3</stp>
        <tr r="C122" s="1"/>
      </tp>
      <tp>
        <v>6213</v>
        <stp/>
        <stp>##V3_BDPV12</stp>
        <stp>LMCADP 20270120 LME Comdty</stp>
        <stp>PX_SETTLE</stp>
        <stp>[Qwack - LMEDateExample.xlsx]Curves!R106C3</stp>
        <tr r="C106" s="1"/>
      </tp>
      <tp>
        <v>6117</v>
        <stp/>
        <stp>##V3_BDPV12</stp>
        <stp>LMCADP 20181121 LME Comdty</stp>
        <stp>PX_SETTLE</stp>
        <stp>[Qwack - LMEDateExample.xlsx]Curves!R7C3</stp>
        <tr r="C7" s="1"/>
      </tp>
      <tp>
        <v>6213</v>
        <stp/>
        <stp>##V3_BDPV12</stp>
        <stp>LMCADP 20271215 LME Comdty</stp>
        <stp>PX_SETTLE</stp>
        <stp>[Qwack - LMEDateExample.xlsx]Curves!R117C3</stp>
        <tr r="C117" s="1"/>
      </tp>
      <tp>
        <v>6213</v>
        <stp/>
        <stp>##V3_BDPV12</stp>
        <stp>LMCADP 20270217 LME Comdty</stp>
        <stp>PX_SETTLE</stp>
        <stp>[Qwack - LMEDateExample.xlsx]Curves!R107C3</stp>
        <tr r="C107" s="1"/>
      </tp>
      <tp>
        <v>6213</v>
        <stp/>
        <stp>##V3_BDPV12</stp>
        <stp>LMCADP 20280419 LME Comdty</stp>
        <stp>PX_SETTLE</stp>
        <stp>[Qwack - LMEDateExample.xlsx]Curves!R121C3</stp>
        <tr r="C121" s="1"/>
      </tp>
      <tp>
        <v>6213</v>
        <stp/>
        <stp>##V3_BDPV12</stp>
        <stp>LMCADP 20261118 LME Comdty</stp>
        <stp>PX_SETTLE</stp>
        <stp>[Qwack - LMEDateExample.xlsx]Curves!R104C3</stp>
        <tr r="C104" s="1"/>
      </tp>
      <tp>
        <v>6213</v>
        <stp/>
        <stp>##V3_BDPV12</stp>
        <stp>LMCADP 20270519 LME Comdty</stp>
        <stp>PX_SETTLE</stp>
        <stp>[Qwack - LMEDateExample.xlsx]Curves!R110C3</stp>
        <tr r="C110" s="1"/>
      </tp>
      <tp>
        <v>6213</v>
        <stp/>
        <stp>##V3_BDPV12</stp>
        <stp>LMCADP 20270721 LME Comdty</stp>
        <stp>PX_SETTLE</stp>
        <stp>[Qwack - LMEDateExample.xlsx]Curves!R112C3</stp>
        <tr r="C112" s="1"/>
      </tp>
      <tp>
        <v>6213</v>
        <stp/>
        <stp>##V3_BDPV12</stp>
        <stp>LMCADP 20271020 LME Comdty</stp>
        <stp>PX_SETTLE</stp>
        <stp>[Qwack - LMEDateExample.xlsx]Curves!R115C3</stp>
        <tr r="C115" s="1"/>
      </tp>
      <tp>
        <v>6213</v>
        <stp/>
        <stp>##V3_BDPV12</stp>
        <stp>LMCADP 20280621 LME Comdty</stp>
        <stp>PX_SETTLE</stp>
        <stp>[Qwack - LMEDateExample.xlsx]Curves!R123C3</stp>
        <tr r="C123" s="1"/>
      </tp>
      <tp>
        <v>2.56</v>
        <stp/>
        <stp>##V3_BDPV12</stp>
        <stp>XAUSR9m Curncy</stp>
        <stp>PX_Last</stp>
        <stp>[Qwack - LMEDateExample.xlsx]Curves!R36C7</stp>
        <tr r="G36" s="1"/>
      </tp>
      <tp>
        <v>6121</v>
        <stp/>
        <stp>##V3_BDPV12</stp>
        <stp>LMCADP 20181219 LME Comdty</stp>
        <stp>PX_SETTLE</stp>
        <stp>[Qwack - LMEDateExample.xlsx]Curves!R9C3</stp>
        <tr r="C9" s="1"/>
      </tp>
      <tp>
        <v>6213</v>
        <stp/>
        <stp>##V3_BDPV12</stp>
        <stp>LMCADP 20280719 LME Comdty</stp>
        <stp>PX_SETTLE</stp>
        <stp>[Qwack - LMEDateExample.xlsx]Curves!R124C3</stp>
        <tr r="C124" s="1"/>
      </tp>
      <tp>
        <v>6213</v>
        <stp/>
        <stp>##V3_BDPV12</stp>
        <stp>LMCADP 20280315 LME Comdty</stp>
        <stp>PX_SETTLE</stp>
        <stp>[Qwack - LMEDateExample.xlsx]Curves!R120C3</stp>
        <tr r="C120" s="1"/>
      </tp>
      <tp>
        <v>6213</v>
        <stp/>
        <stp>##V3_BDPV12</stp>
        <stp>LMCADP 20261021 LME Comdty</stp>
        <stp>PX_SETTLE</stp>
        <stp>[Qwack - LMEDateExample.xlsx]Curves!R103C3</stp>
        <tr r="C103" s="1"/>
      </tp>
      <tp>
        <v>6110</v>
        <stp/>
        <stp>##V3_BDPV12</stp>
        <stp>LMCADP 20181017 LME Comdty</stp>
        <stp>PX_SETTLE</stp>
        <stp>[Qwack - LMEDateExample.xlsx]Curves!R6C3</stp>
        <tr r="C6" s="1"/>
      </tp>
      <tp>
        <v>2.9</v>
        <stp/>
        <stp>##V3_BDPV12</stp>
        <stp>XAUSR2y Curncy</stp>
        <stp>PX_Last</stp>
        <stp>[Qwack - LMEDateExample.xlsx]Curves!R38C7</stp>
        <tr r="G38" s="1"/>
      </tp>
      <tp>
        <v>11.29</v>
        <stp/>
        <stp>##V3_BDPV12</stp>
        <stp>XAUUSDV18M Curncy</stp>
        <stp>PX_Last</stp>
        <stp>[Qwack - LMEDateExample.xlsx]Curves!R39C11</stp>
        <tr r="K39" s="1"/>
      </tp>
      <tp>
        <v>9.3350000000000009</v>
        <stp/>
        <stp>##V3_BDPV12</stp>
        <stp>XAUUSDV1W Curncy</stp>
        <stp>PX_Last</stp>
        <stp>[Qwack - LMEDateExample.xlsx]Curves!R30C11</stp>
        <tr r="K30" s="1"/>
      </tp>
      <tp>
        <v>9.02</v>
        <stp/>
        <stp>##V3_BDPV12</stp>
        <stp>XAUUSDV3W Curncy</stp>
        <stp>PX_Last</stp>
        <stp>[Qwack - LMEDateExample.xlsx]Curves!R32C11</stp>
        <tr r="K32" s="1"/>
      </tp>
      <tp>
        <v>9.1</v>
        <stp/>
        <stp>##V3_BDPV12</stp>
        <stp>XAUUSDV2W Curncy</stp>
        <stp>PX_Last</stp>
        <stp>[Qwack - LMEDateExample.xlsx]Curves!R31C11</stp>
        <tr r="K31" s="1"/>
      </tp>
      <tp>
        <v>10.61</v>
        <stp/>
        <stp>##V3_BDPV12</stp>
        <stp>XAUUSDV1Y Curncy</stp>
        <stp>PX_Last</stp>
        <stp>[Qwack - LMEDateExample.xlsx]Curves!R38C11</stp>
        <tr r="K38" s="1"/>
      </tp>
      <tp>
        <v>11.66</v>
        <stp/>
        <stp>##V3_BDPV12</stp>
        <stp>XAUUSDV2Y Curncy</stp>
        <stp>PX_Last</stp>
        <stp>[Qwack - LMEDateExample.xlsx]Curves!R40C11</stp>
        <tr r="K40" s="1"/>
      </tp>
      <tp>
        <v>6096.5</v>
        <stp/>
        <stp>##V3_BDPV12</stp>
        <stp>LMCADY Comdty</stp>
        <stp>PX_SETTLE</stp>
        <stp>[Qwack - LMEDateExample.xlsx]Curves!R4C3</stp>
        <tr r="C4" s="1"/>
      </tp>
      <tp>
        <v>6207</v>
        <stp/>
        <stp>##V3_BDPV12</stp>
        <stp>LMCADP 20210915 LME Comdty</stp>
        <stp>PX_SETTLE</stp>
        <stp>[Qwack - LMEDateExample.xlsx]Curves!R42C3</stp>
        <tr r="C42" s="1"/>
      </tp>
      <tp>
        <v>6213</v>
        <stp/>
        <stp>##V3_BDPV12</stp>
        <stp>LMCADP 20220720 LME Comdty</stp>
        <stp>PX_SETTLE</stp>
        <stp>[Qwack - LMEDateExample.xlsx]Curves!R52C3</stp>
        <tr r="C52" s="1"/>
      </tp>
      <tp>
        <v>6213</v>
        <stp/>
        <stp>##V3_BDPV12</stp>
        <stp>LMCADP 20230517 LME Comdty</stp>
        <stp>PX_SETTLE</stp>
        <stp>[Qwack - LMEDateExample.xlsx]Curves!R62C3</stp>
        <tr r="C62" s="1"/>
      </tp>
      <tp>
        <v>6128.5</v>
        <stp/>
        <stp>##V3_BDPV12</stp>
        <stp>LMCADP 20190320 LME Comdty</stp>
        <stp>PX_SETTLE</stp>
        <stp>[Qwack - LMEDateExample.xlsx]Curves!R12C3</stp>
        <tr r="C12" s="1"/>
      </tp>
      <tp>
        <v>6213</v>
        <stp/>
        <stp>##V3_BDPV12</stp>
        <stp>LMCADP 20240320 LME Comdty</stp>
        <stp>PX_SETTLE</stp>
        <stp>[Qwack - LMEDateExample.xlsx]Curves!R72C3</stp>
        <tr r="C72" s="1"/>
      </tp>
      <tp>
        <v>6188</v>
        <stp/>
        <stp>##V3_BDPV12</stp>
        <stp>LMCADP 20201216 LME Comdty</stp>
        <stp>PX_SETTLE</stp>
        <stp>[Qwack - LMEDateExample.xlsx]Curves!R33C3</stp>
        <tr r="C33" s="1"/>
      </tp>
      <tp>
        <v>6213</v>
        <stp/>
        <stp>##V3_BDPV12</stp>
        <stp>LMCADP 20251217 LME Comdty</stp>
        <stp>PX_SETTLE</stp>
        <stp>[Qwack - LMEDateExample.xlsx]Curves!R93C3</stp>
        <tr r="C93" s="1"/>
      </tp>
      <tp>
        <v>6160.5</v>
        <stp/>
        <stp>##V3_BDPV12</stp>
        <stp>LMCADP 20200115 LME Comdty</stp>
        <stp>PX_SETTLE</stp>
        <stp>[Qwack - LMEDateExample.xlsx]Curves!R22C3</stp>
        <tr r="C22" s="1"/>
      </tp>
      <tp>
        <v>6213</v>
        <stp/>
        <stp>##V3_BDPV12</stp>
        <stp>LMCADP 20250115 LME Comdty</stp>
        <stp>PX_SETTLE</stp>
        <stp>[Qwack - LMEDateExample.xlsx]Curves!R82C3</stp>
        <tr r="C82" s="1"/>
      </tp>
      <tp>
        <v>6209</v>
        <stp/>
        <stp>##V3_BDPV12</stp>
        <stp>LMCADP 20211020 LME Comdty</stp>
        <stp>PX_SETTLE</stp>
        <stp>[Qwack - LMEDateExample.xlsx]Curves!R43C3</stp>
        <tr r="C43" s="1"/>
      </tp>
      <tp>
        <v>6213</v>
        <stp/>
        <stp>##V3_BDPV12</stp>
        <stp>LMCADP 20220817 LME Comdty</stp>
        <stp>PX_SETTLE</stp>
        <stp>[Qwack - LMEDateExample.xlsx]Curves!R53C3</stp>
        <tr r="C53" s="1"/>
      </tp>
      <tp>
        <v>6213</v>
        <stp/>
        <stp>##V3_BDPV12</stp>
        <stp>LMCADP 20230621 LME Comdty</stp>
        <stp>PX_SETTLE</stp>
        <stp>[Qwack - LMEDateExample.xlsx]Curves!R63C3</stp>
        <tr r="C63" s="1"/>
      </tp>
      <tp>
        <v>6213</v>
        <stp/>
        <stp>##V3_BDPV12</stp>
        <stp>LMCADP 20240417 LME Comdty</stp>
        <stp>PX_SETTLE</stp>
        <stp>[Qwack - LMEDateExample.xlsx]Curves!R73C3</stp>
        <tr r="C73" s="1"/>
      </tp>
      <tp>
        <v>6131.25</v>
        <stp/>
        <stp>##V3_BDPV12</stp>
        <stp>LMCADP 20190417 LME Comdty</stp>
        <stp>PX_SETTLE</stp>
        <stp>[Qwack - LMEDateExample.xlsx]Curves!R13C3</stp>
        <tr r="C13" s="1"/>
      </tp>
      <tp>
        <v>6213</v>
        <stp/>
        <stp>##V3_BDPV12</stp>
        <stp>LMCADP 20250219 LME Comdty</stp>
        <stp>PX_SETTLE</stp>
        <stp>[Qwack - LMEDateExample.xlsx]Curves!R83C3</stp>
        <tr r="C83" s="1"/>
      </tp>
      <tp>
        <v>6163</v>
        <stp/>
        <stp>##V3_BDPV12</stp>
        <stp>LMCADP 20200219 LME Comdty</stp>
        <stp>PX_SETTLE</stp>
        <stp>[Qwack - LMEDateExample.xlsx]Curves!R23C3</stp>
        <tr r="C23" s="1"/>
      </tp>
      <tp>
        <v>6213</v>
        <stp/>
        <stp>##V3_BDPV12</stp>
        <stp>LMCADP 20251119 LME Comdty</stp>
        <stp>PX_SETTLE</stp>
        <stp>[Qwack - LMEDateExample.xlsx]Curves!R92C3</stp>
        <tr r="C92" s="1"/>
      </tp>
      <tp>
        <v>6185.5</v>
        <stp/>
        <stp>##V3_BDPV12</stp>
        <stp>LMCADP 20201118 LME Comdty</stp>
        <stp>PX_SETTLE</stp>
        <stp>[Qwack - LMEDateExample.xlsx]Curves!R32C3</stp>
        <tr r="C32" s="1"/>
      </tp>
      <tp>
        <v>6180.5</v>
        <stp/>
        <stp>##V3_BDPV12</stp>
        <stp>LMCADP 20200916 LME Comdty</stp>
        <stp>PX_SETTLE</stp>
        <stp>[Qwack - LMEDateExample.xlsx]Curves!R30C3</stp>
        <tr r="C30" s="1"/>
      </tp>
      <tp>
        <v>6213</v>
        <stp/>
        <stp>##V3_BDPV12</stp>
        <stp>LMCADP 20250917 LME Comdty</stp>
        <stp>PX_SETTLE</stp>
        <stp>[Qwack - LMEDateExample.xlsx]Curves!R90C3</stp>
        <tr r="C90" s="1"/>
      </tp>
      <tp>
        <v>6203</v>
        <stp/>
        <stp>##V3_BDPV12</stp>
        <stp>LMCADP 20210721 LME Comdty</stp>
        <stp>PX_SETTLE</stp>
        <stp>[Qwack - LMEDateExample.xlsx]Curves!R40C3</stp>
        <tr r="C40" s="1"/>
      </tp>
      <tp>
        <v>6213</v>
        <stp/>
        <stp>##V3_BDPV12</stp>
        <stp>LMCADP 20220518 LME Comdty</stp>
        <stp>PX_SETTLE</stp>
        <stp>[Qwack - LMEDateExample.xlsx]Curves!R50C3</stp>
        <tr r="C50" s="1"/>
      </tp>
      <tp>
        <v>6213</v>
        <stp/>
        <stp>##V3_BDPV12</stp>
        <stp>LMCADP 20230315 LME Comdty</stp>
        <stp>PX_SETTLE</stp>
        <stp>[Qwack - LMEDateExample.xlsx]Curves!R60C3</stp>
        <tr r="C60" s="1"/>
      </tp>
      <tp>
        <v>6213</v>
        <stp/>
        <stp>##V3_BDPV12</stp>
        <stp>LMCADP 20241218 LME Comdty</stp>
        <stp>PX_SETTLE</stp>
        <stp>[Qwack - LMEDateExample.xlsx]Curves!R81C3</stp>
        <tr r="C81" s="1"/>
      </tp>
      <tp>
        <v>6158</v>
        <stp/>
        <stp>##V3_BDPV12</stp>
        <stp>LMCADP 20191218 LME Comdty</stp>
        <stp>PX_SETTLE</stp>
        <stp>[Qwack - LMEDateExample.xlsx]Curves!R21C3</stp>
        <tr r="C21" s="1"/>
      </tp>
      <tp>
        <v>6213</v>
        <stp/>
        <stp>##V3_BDPV12</stp>
        <stp>LMCADP 20240117 LME Comdty</stp>
        <stp>PX_SETTLE</stp>
        <stp>[Qwack - LMEDateExample.xlsx]Curves!R70C3</stp>
        <tr r="C70" s="1"/>
      </tp>
      <tp>
        <v>6123</v>
        <stp/>
        <stp>##V3_BDPV12</stp>
        <stp>LMCADP 20190116 LME Comdty</stp>
        <stp>PX_SETTLE</stp>
        <stp>[Qwack - LMEDateExample.xlsx]Curves!R10C3</stp>
        <tr r="C10" s="1"/>
      </tp>
      <tp>
        <v>6213</v>
        <stp/>
        <stp>##V3_BDPV12</stp>
        <stp>LMCADP 20251015 LME Comdty</stp>
        <stp>PX_SETTLE</stp>
        <stp>[Qwack - LMEDateExample.xlsx]Curves!R91C3</stp>
        <tr r="C91" s="1"/>
      </tp>
      <tp>
        <v>6183</v>
        <stp/>
        <stp>##V3_BDPV12</stp>
        <stp>LMCADP 20201021 LME Comdty</stp>
        <stp>PX_SETTLE</stp>
        <stp>[Qwack - LMEDateExample.xlsx]Curves!R31C3</stp>
        <tr r="C31" s="1"/>
      </tp>
      <tp>
        <v>6205</v>
        <stp/>
        <stp>##V3_BDPV12</stp>
        <stp>LMCADP 20210818 LME Comdty</stp>
        <stp>PX_SETTLE</stp>
        <stp>[Qwack - LMEDateExample.xlsx]Curves!R41C3</stp>
        <tr r="C41" s="1"/>
      </tp>
      <tp>
        <v>6213</v>
        <stp/>
        <stp>##V3_BDPV12</stp>
        <stp>LMCADP 20220615 LME Comdty</stp>
        <stp>PX_SETTLE</stp>
        <stp>[Qwack - LMEDateExample.xlsx]Curves!R51C3</stp>
        <tr r="C51" s="1"/>
      </tp>
      <tp>
        <v>6213</v>
        <stp/>
        <stp>##V3_BDPV12</stp>
        <stp>LMCADP 20230419 LME Comdty</stp>
        <stp>PX_SETTLE</stp>
        <stp>[Qwack - LMEDateExample.xlsx]Curves!R61C3</stp>
        <tr r="C61" s="1"/>
      </tp>
      <tp>
        <v>6125.75</v>
        <stp/>
        <stp>##V3_BDPV12</stp>
        <stp>LMCADP 20190220 LME Comdty</stp>
        <stp>PX_SETTLE</stp>
        <stp>[Qwack - LMEDateExample.xlsx]Curves!R11C3</stp>
        <tr r="C11" s="1"/>
      </tp>
      <tp>
        <v>6213</v>
        <stp/>
        <stp>##V3_BDPV12</stp>
        <stp>LMCADP 20240221 LME Comdty</stp>
        <stp>PX_SETTLE</stp>
        <stp>[Qwack - LMEDateExample.xlsx]Curves!R71C3</stp>
        <tr r="C71" s="1"/>
      </tp>
      <tp>
        <v>6154.75</v>
        <stp/>
        <stp>##V3_BDPV12</stp>
        <stp>LMCADP 20191120 LME Comdty</stp>
        <stp>PX_SETTLE</stp>
        <stp>[Qwack - LMEDateExample.xlsx]Curves!R20C3</stp>
        <tr r="C20" s="1"/>
      </tp>
      <tp>
        <v>6213</v>
        <stp/>
        <stp>##V3_BDPV12</stp>
        <stp>LMCADP 20241120 LME Comdty</stp>
        <stp>PX_SETTLE</stp>
        <stp>[Qwack - LMEDateExample.xlsx]Curves!R80C3</stp>
        <tr r="C80" s="1"/>
      </tp>
      <tp>
        <v>96.9</v>
        <stp/>
        <stp>##V3_BDPV12</stp>
        <stp>EDU9 Comdty</stp>
        <stp>PX_LAST</stp>
        <stp>[Qwack - LMEDateExample.xlsx]Curves!R9C7</stp>
        <tr r="G9" s="1"/>
      </tp>
      <tp>
        <v>6213</v>
        <stp/>
        <stp>##V3_BDPV12</stp>
        <stp>LMCADP 20230920 LME Comdty</stp>
        <stp>PX_SETTLE</stp>
        <stp>[Qwack - LMEDateExample.xlsx]Curves!R66C3</stp>
        <tr r="C66" s="1"/>
      </tp>
      <tp>
        <v>6213</v>
        <stp/>
        <stp>##V3_BDPV12</stp>
        <stp>LMCADP 20240717 LME Comdty</stp>
        <stp>PX_SETTLE</stp>
        <stp>[Qwack - LMEDateExample.xlsx]Curves!R76C3</stp>
        <tr r="C76" s="1"/>
      </tp>
      <tp>
        <v>6140.75</v>
        <stp/>
        <stp>##V3_BDPV12</stp>
        <stp>LMCADP 20190717 LME Comdty</stp>
        <stp>PX_SETTLE</stp>
        <stp>[Qwack - LMEDateExample.xlsx]Curves!R16C3</stp>
        <tr r="C16" s="1"/>
      </tp>
      <tp>
        <v>6170.5</v>
        <stp/>
        <stp>##V3_BDPV12</stp>
        <stp>LMCADP 20200520 LME Comdty</stp>
        <stp>PX_SETTLE</stp>
        <stp>[Qwack - LMEDateExample.xlsx]Curves!R26C3</stp>
        <tr r="C26" s="1"/>
      </tp>
      <tp>
        <v>6213</v>
        <stp/>
        <stp>##V3_BDPV12</stp>
        <stp>LMCADP 20250521 LME Comdty</stp>
        <stp>PX_SETTLE</stp>
        <stp>[Qwack - LMEDateExample.xlsx]Curves!R86C3</stp>
        <tr r="C86" s="1"/>
      </tp>
      <tp>
        <v>6195</v>
        <stp/>
        <stp>##V3_BDPV12</stp>
        <stp>LMCADP 20210317 LME Comdty</stp>
        <stp>PX_SETTLE</stp>
        <stp>[Qwack - LMEDateExample.xlsx]Curves!R36C3</stp>
        <tr r="C36" s="1"/>
      </tp>
      <tp>
        <v>6213</v>
        <stp/>
        <stp>##V3_BDPV12</stp>
        <stp>LMCADP 20260318 LME Comdty</stp>
        <stp>PX_SETTLE</stp>
        <stp>[Qwack - LMEDateExample.xlsx]Curves!R96C3</stp>
        <tr r="C96" s="1"/>
      </tp>
      <tp>
        <v>6213</v>
        <stp/>
        <stp>##V3_BDPV12</stp>
        <stp>LMCADP 20221221 LME Comdty</stp>
        <stp>PX_SETTLE</stp>
        <stp>[Qwack - LMEDateExample.xlsx]Curves!R57C3</stp>
        <tr r="C57" s="1"/>
      </tp>
      <tp>
        <v>6213</v>
        <stp/>
        <stp>##V3_BDPV12</stp>
        <stp>LMCADP 20220119 LME Comdty</stp>
        <stp>PX_SETTLE</stp>
        <stp>[Qwack - LMEDateExample.xlsx]Curves!R46C3</stp>
        <tr r="C46" s="1"/>
      </tp>
      <tp>
        <v>6213</v>
        <stp/>
        <stp>##V3_BDPV12</stp>
        <stp>LMCADP 20231018 LME Comdty</stp>
        <stp>PX_SETTLE</stp>
        <stp>[Qwack - LMEDateExample.xlsx]Curves!R67C3</stp>
        <tr r="C67" s="1"/>
      </tp>
      <tp>
        <v>96.990000000000009</v>
        <stp/>
        <stp>##V3_BDPV12</stp>
        <stp>EDM9 Comdty</stp>
        <stp>PX_LAST</stp>
        <stp>[Qwack - LMEDateExample.xlsx]Curves!R8C7</stp>
        <tr r="G8" s="1"/>
      </tp>
      <tp>
        <v>6144.5</v>
        <stp/>
        <stp>##V3_BDPV12</stp>
        <stp>LMCADP 20190821 LME Comdty</stp>
        <stp>PX_SETTLE</stp>
        <stp>[Qwack - LMEDateExample.xlsx]Curves!R17C3</stp>
        <tr r="C17" s="1"/>
      </tp>
      <tp>
        <v>6213</v>
        <stp/>
        <stp>##V3_BDPV12</stp>
        <stp>LMCADP 20240821 LME Comdty</stp>
        <stp>PX_SETTLE</stp>
        <stp>[Qwack - LMEDateExample.xlsx]Curves!R77C3</stp>
        <tr r="C77" s="1"/>
      </tp>
      <tp>
        <v>6173</v>
        <stp/>
        <stp>##V3_BDPV12</stp>
        <stp>LMCADP 20200617 LME Comdty</stp>
        <stp>PX_SETTLE</stp>
        <stp>[Qwack - LMEDateExample.xlsx]Curves!R27C3</stp>
        <tr r="C27" s="1"/>
      </tp>
      <tp>
        <v>6213</v>
        <stp/>
        <stp>##V3_BDPV12</stp>
        <stp>LMCADP 20250618 LME Comdty</stp>
        <stp>PX_SETTLE</stp>
        <stp>[Qwack - LMEDateExample.xlsx]Curves!R87C3</stp>
        <tr r="C87" s="1"/>
      </tp>
      <tp>
        <v>6213</v>
        <stp/>
        <stp>##V3_BDPV12</stp>
        <stp>LMCADP 20260415 LME Comdty</stp>
        <stp>PX_SETTLE</stp>
        <stp>[Qwack - LMEDateExample.xlsx]Curves!R97C3</stp>
        <tr r="C97" s="1"/>
      </tp>
      <tp>
        <v>6197</v>
        <stp/>
        <stp>##V3_BDPV12</stp>
        <stp>LMCADP 20210421 LME Comdty</stp>
        <stp>PX_SETTLE</stp>
        <stp>[Qwack - LMEDateExample.xlsx]Curves!R37C3</stp>
        <tr r="C37" s="1"/>
      </tp>
      <tp>
        <v>6213</v>
        <stp/>
        <stp>##V3_BDPV12</stp>
        <stp>LMCADP 20220216 LME Comdty</stp>
        <stp>PX_SETTLE</stp>
        <stp>[Qwack - LMEDateExample.xlsx]Curves!R47C3</stp>
        <tr r="C47" s="1"/>
      </tp>
      <tp>
        <v>6213</v>
        <stp/>
        <stp>##V3_BDPV12</stp>
        <stp>LMCADP 20221116 LME Comdty</stp>
        <stp>PX_SETTLE</stp>
        <stp>[Qwack - LMEDateExample.xlsx]Curves!R56C3</stp>
        <tr r="C56" s="1"/>
      </tp>
      <tp>
        <v>6213</v>
        <stp/>
        <stp>##V3_BDPV12</stp>
        <stp>LMCADP 20220921 LME Comdty</stp>
        <stp>PX_SETTLE</stp>
        <stp>[Qwack - LMEDateExample.xlsx]Curves!R54C3</stp>
        <tr r="C54" s="1"/>
      </tp>
      <tp>
        <v>6213</v>
        <stp/>
        <stp>##V3_BDPV12</stp>
        <stp>LMCADP 20230719 LME Comdty</stp>
        <stp>PX_SETTLE</stp>
        <stp>[Qwack - LMEDateExample.xlsx]Curves!R64C3</stp>
        <tr r="C64" s="1"/>
      </tp>
      <tp>
        <v>6213</v>
        <stp/>
        <stp>##V3_BDPV12</stp>
        <stp>LMCADP 20240515 LME Comdty</stp>
        <stp>PX_SETTLE</stp>
        <stp>[Qwack - LMEDateExample.xlsx]Curves!R74C3</stp>
        <tr r="C74" s="1"/>
      </tp>
      <tp>
        <v>6133.75</v>
        <stp/>
        <stp>##V3_BDPV12</stp>
        <stp>LMCADP 20190515 LME Comdty</stp>
        <stp>PX_SETTLE</stp>
        <stp>[Qwack - LMEDateExample.xlsx]Curves!R14C3</stp>
        <tr r="C14" s="1"/>
      </tp>
      <tp>
        <v>6213</v>
        <stp/>
        <stp>##V3_BDPV12</stp>
        <stp>LMCADP 20250319 LME Comdty</stp>
        <stp>PX_SETTLE</stp>
        <stp>[Qwack - LMEDateExample.xlsx]Curves!R84C3</stp>
        <tr r="C84" s="1"/>
      </tp>
      <tp>
        <v>6165.5</v>
        <stp/>
        <stp>##V3_BDPV12</stp>
        <stp>LMCADP 20200318 LME Comdty</stp>
        <stp>PX_SETTLE</stp>
        <stp>[Qwack - LMEDateExample.xlsx]Curves!R24C3</stp>
        <tr r="C24" s="1"/>
      </tp>
      <tp>
        <v>6213</v>
        <stp/>
        <stp>##V3_BDPV12</stp>
        <stp>LMCADP 20211215 LME Comdty</stp>
        <stp>PX_SETTLE</stp>
        <stp>[Qwack - LMEDateExample.xlsx]Curves!R45C3</stp>
        <tr r="C45" s="1"/>
      </tp>
      <tp>
        <v>6190.5</v>
        <stp/>
        <stp>##V3_BDPV12</stp>
        <stp>LMCADP 20210120 LME Comdty</stp>
        <stp>PX_SETTLE</stp>
        <stp>[Qwack - LMEDateExample.xlsx]Curves!R34C3</stp>
        <tr r="C34" s="1"/>
      </tp>
      <tp>
        <v>6213</v>
        <stp/>
        <stp>##V3_BDPV12</stp>
        <stp>LMCADP 20260121 LME Comdty</stp>
        <stp>PX_SETTLE</stp>
        <stp>[Qwack - LMEDateExample.xlsx]Curves!R94C3</stp>
        <tr r="C94" s="1"/>
      </tp>
      <tp>
        <v>6213</v>
        <stp/>
        <stp>##V3_BDPV12</stp>
        <stp>LMCADP 20221019 LME Comdty</stp>
        <stp>PX_SETTLE</stp>
        <stp>[Qwack - LMEDateExample.xlsx]Curves!R55C3</stp>
        <tr r="C55" s="1"/>
      </tp>
      <tp>
        <v>6213</v>
        <stp/>
        <stp>##V3_BDPV12</stp>
        <stp>LMCADP 20230816 LME Comdty</stp>
        <stp>PX_SETTLE</stp>
        <stp>[Qwack - LMEDateExample.xlsx]Curves!R65C3</stp>
        <tr r="C65" s="1"/>
      </tp>
      <tp>
        <v>6213</v>
        <stp/>
        <stp>##V3_BDPV12</stp>
        <stp>LMCADP 20240619 LME Comdty</stp>
        <stp>PX_SETTLE</stp>
        <stp>[Qwack - LMEDateExample.xlsx]Curves!R75C3</stp>
        <tr r="C75" s="1"/>
      </tp>
      <tp>
        <v>6137</v>
        <stp/>
        <stp>##V3_BDPV12</stp>
        <stp>LMCADP 20190619 LME Comdty</stp>
        <stp>PX_SETTLE</stp>
        <stp>[Qwack - LMEDateExample.xlsx]Curves!R15C3</stp>
        <tr r="C15" s="1"/>
      </tp>
      <tp>
        <v>6168</v>
        <stp/>
        <stp>##V3_BDPV12</stp>
        <stp>LMCADP 20200415 LME Comdty</stp>
        <stp>PX_SETTLE</stp>
        <stp>[Qwack - LMEDateExample.xlsx]Curves!R25C3</stp>
        <tr r="C25" s="1"/>
      </tp>
      <tp>
        <v>6213</v>
        <stp/>
        <stp>##V3_BDPV12</stp>
        <stp>LMCADP 20250416 LME Comdty</stp>
        <stp>PX_SETTLE</stp>
        <stp>[Qwack - LMEDateExample.xlsx]Curves!R85C3</stp>
        <tr r="C85" s="1"/>
      </tp>
      <tp>
        <v>6193</v>
        <stp/>
        <stp>##V3_BDPV12</stp>
        <stp>LMCADP 20210217 LME Comdty</stp>
        <stp>PX_SETTLE</stp>
        <stp>[Qwack - LMEDateExample.xlsx]Curves!R35C3</stp>
        <tr r="C35" s="1"/>
      </tp>
      <tp>
        <v>6213</v>
        <stp/>
        <stp>##V3_BDPV12</stp>
        <stp>LMCADP 20260218 LME Comdty</stp>
        <stp>PX_SETTLE</stp>
        <stp>[Qwack - LMEDateExample.xlsx]Curves!R95C3</stp>
        <tr r="C95" s="1"/>
      </tp>
      <tp>
        <v>6211</v>
        <stp/>
        <stp>##V3_BDPV12</stp>
        <stp>LMCADP 20211117 LME Comdty</stp>
        <stp>PX_SETTLE</stp>
        <stp>[Qwack - LMEDateExample.xlsx]Curves!R44C3</stp>
        <tr r="C44" s="1"/>
      </tp>
      <tp>
        <v>96.575000000000003</v>
        <stp/>
        <stp>##V3_BDPV12</stp>
        <stp>EDU8 Comdty</stp>
        <stp>PX_LAST</stp>
        <stp>[Qwack - LMEDateExample.xlsx]Curves!R5C7</stp>
        <tr r="G5" s="1"/>
      </tp>
      <tp>
        <v>97.15</v>
        <stp/>
        <stp>##V3_BDPV12</stp>
        <stp>EDH9 Comdty</stp>
        <stp>PX_LAST</stp>
        <stp>[Qwack - LMEDateExample.xlsx]Curves!R7C7</stp>
        <tr r="G7" s="1"/>
      </tp>
      <tp>
        <v>6213</v>
        <stp/>
        <stp>##V3_BDPV12</stp>
        <stp>LMCADP 20240918 LME Comdty</stp>
        <stp>PX_SETTLE</stp>
        <stp>[Qwack - LMEDateExample.xlsx]Curves!R78C3</stp>
        <tr r="C78" s="1"/>
      </tp>
      <tp>
        <v>6148</v>
        <stp/>
        <stp>##V3_BDPV12</stp>
        <stp>LMCADP 20190918 LME Comdty</stp>
        <stp>PX_SETTLE</stp>
        <stp>[Qwack - LMEDateExample.xlsx]Curves!R18C3</stp>
        <tr r="C18" s="1"/>
      </tp>
      <tp>
        <v>6175.5</v>
        <stp/>
        <stp>##V3_BDPV12</stp>
        <stp>LMCADP 20200715 LME Comdty</stp>
        <stp>PX_SETTLE</stp>
        <stp>[Qwack - LMEDateExample.xlsx]Curves!R28C3</stp>
        <tr r="C28" s="1"/>
      </tp>
      <tp>
        <v>6213</v>
        <stp/>
        <stp>##V3_BDPV12</stp>
        <stp>LMCADP 20250716 LME Comdty</stp>
        <stp>PX_SETTLE</stp>
        <stp>[Qwack - LMEDateExample.xlsx]Curves!R88C3</stp>
        <tr r="C88" s="1"/>
      </tp>
      <tp>
        <v>6199</v>
        <stp/>
        <stp>##V3_BDPV12</stp>
        <stp>LMCADP 20210519 LME Comdty</stp>
        <stp>PX_SETTLE</stp>
        <stp>[Qwack - LMEDateExample.xlsx]Curves!R38C3</stp>
        <tr r="C38" s="1"/>
      </tp>
      <tp>
        <v>6213</v>
        <stp/>
        <stp>##V3_BDPV12</stp>
        <stp>LMCADP 20260520 LME Comdty</stp>
        <stp>PX_SETTLE</stp>
        <stp>[Qwack - LMEDateExample.xlsx]Curves!R98C3</stp>
        <tr r="C98" s="1"/>
      </tp>
      <tp>
        <v>6213</v>
        <stp/>
        <stp>##V3_BDPV12</stp>
        <stp>LMCADP 20220316 LME Comdty</stp>
        <stp>PX_SETTLE</stp>
        <stp>[Qwack - LMEDateExample.xlsx]Curves!R48C3</stp>
        <tr r="C48" s="1"/>
      </tp>
      <tp>
        <v>6213</v>
        <stp/>
        <stp>##V3_BDPV12</stp>
        <stp>LMCADP 20231220 LME Comdty</stp>
        <stp>PX_SETTLE</stp>
        <stp>[Qwack - LMEDateExample.xlsx]Curves!R69C3</stp>
        <tr r="C69" s="1"/>
      </tp>
      <tp>
        <v>6213</v>
        <stp/>
        <stp>##V3_BDPV12</stp>
        <stp>LMCADP 20230118 LME Comdty</stp>
        <stp>PX_SETTLE</stp>
        <stp>[Qwack - LMEDateExample.xlsx]Curves!R58C3</stp>
        <tr r="C58" s="1"/>
      </tp>
      <tp>
        <v>6213</v>
        <stp/>
        <stp>##V3_BDPV12</stp>
        <stp>LMCADP 20241016 LME Comdty</stp>
        <stp>PX_SETTLE</stp>
        <stp>[Qwack - LMEDateExample.xlsx]Curves!R79C3</stp>
        <tr r="C79" s="1"/>
      </tp>
      <tp>
        <v>6151.5</v>
        <stp/>
        <stp>##V3_BDPV12</stp>
        <stp>LMCADP 20191016 LME Comdty</stp>
        <stp>PX_SETTLE</stp>
        <stp>[Qwack - LMEDateExample.xlsx]Curves!R19C3</stp>
        <tr r="C19" s="1"/>
      </tp>
      <tp>
        <v>97.325000000000003</v>
        <stp/>
        <stp>##V3_BDPV12</stp>
        <stp>EDZ8 Comdty</stp>
        <stp>PX_LAST</stp>
        <stp>[Qwack - LMEDateExample.xlsx]Curves!R6C7</stp>
        <tr r="G6" s="1"/>
      </tp>
      <tp>
        <v>6178</v>
        <stp/>
        <stp>##V3_BDPV12</stp>
        <stp>LMCADP 20200819 LME Comdty</stp>
        <stp>PX_SETTLE</stp>
        <stp>[Qwack - LMEDateExample.xlsx]Curves!R29C3</stp>
        <tr r="C29" s="1"/>
      </tp>
      <tp>
        <v>6213</v>
        <stp/>
        <stp>##V3_BDPV12</stp>
        <stp>LMCADP 20250820 LME Comdty</stp>
        <stp>PX_SETTLE</stp>
        <stp>[Qwack - LMEDateExample.xlsx]Curves!R89C3</stp>
        <tr r="C89" s="1"/>
      </tp>
      <tp>
        <v>6201</v>
        <stp/>
        <stp>##V3_BDPV12</stp>
        <stp>LMCADP 20210616 LME Comdty</stp>
        <stp>PX_SETTLE</stp>
        <stp>[Qwack - LMEDateExample.xlsx]Curves!R39C3</stp>
        <tr r="C39" s="1"/>
      </tp>
      <tp>
        <v>6213</v>
        <stp/>
        <stp>##V3_BDPV12</stp>
        <stp>LMCADP 20260617 LME Comdty</stp>
        <stp>PX_SETTLE</stp>
        <stp>[Qwack - LMEDateExample.xlsx]Curves!R99C3</stp>
        <tr r="C99" s="1"/>
      </tp>
      <tp>
        <v>6213</v>
        <stp/>
        <stp>##V3_BDPV12</stp>
        <stp>LMCADP 20220420 LME Comdty</stp>
        <stp>PX_SETTLE</stp>
        <stp>[Qwack - LMEDateExample.xlsx]Curves!R49C3</stp>
        <tr r="C49" s="1"/>
      </tp>
      <tp>
        <v>6213</v>
        <stp/>
        <stp>##V3_BDPV12</stp>
        <stp>LMCADP 20230215 LME Comdty</stp>
        <stp>PX_SETTLE</stp>
        <stp>[Qwack - LMEDateExample.xlsx]Curves!R59C3</stp>
        <tr r="C59" s="1"/>
      </tp>
      <tp>
        <v>6213</v>
        <stp/>
        <stp>##V3_BDPV12</stp>
        <stp>LMCADP 20231115 LME Comdty</stp>
        <stp>PX_SETTLE</stp>
        <stp>[Qwack - LMEDateExample.xlsx]Curves!R68C3</stp>
        <tr r="C68" s="1"/>
      </tp>
      <tp>
        <v>10.335000000000001</v>
        <stp/>
        <stp>##V3_BDPV12</stp>
        <stp>XAUUSDV9M Curncy</stp>
        <stp>PX_Last</stp>
        <stp>[Qwack - LMEDateExample.xlsx]Curves!R37C11</stp>
        <tr r="K37" s="1"/>
      </tp>
      <tp>
        <v>9.375</v>
        <stp/>
        <stp>##V3_BDPV12</stp>
        <stp>XAUUSDV2M Curncy</stp>
        <stp>PX_Last</stp>
        <stp>[Qwack - LMEDateExample.xlsx]Curves!R34C11</stp>
        <tr r="K34" s="1"/>
      </tp>
      <tp>
        <v>9.6050000000000004</v>
        <stp/>
        <stp>##V3_BDPV12</stp>
        <stp>XAUUSDV3M Curncy</stp>
        <stp>PX_Last</stp>
        <stp>[Qwack - LMEDateExample.xlsx]Curves!R35C11</stp>
        <tr r="K35" s="1"/>
      </tp>
      <tp>
        <v>9.9149999999999991</v>
        <stp/>
        <stp>##V3_BDPV12</stp>
        <stp>XAUUSDV6M Curncy</stp>
        <stp>PX_Last</stp>
        <stp>[Qwack - LMEDateExample.xlsx]Curves!R36C11</stp>
        <tr r="K36" s="1"/>
      </tp>
      <tp>
        <v>8.92</v>
        <stp/>
        <stp>##V3_BDPV12</stp>
        <stp>XAUUSDV1M Curncy</stp>
        <stp>PX_Last</stp>
        <stp>[Qwack - LMEDateExample.xlsx]Curves!R33C11</stp>
        <tr r="K33" s="1"/>
      </tp>
      <tp>
        <v>9.8550000000000004</v>
        <stp/>
        <stp>##V3_BDPV12</stp>
        <stp>XAUUSDVON Curncy</stp>
        <stp>PX_Last</stp>
        <stp>[Qwack - LMEDateExample.xlsx]Curves!R29C11</stp>
        <tr r="K29" s="1"/>
      </tp>
      <tp>
        <v>96.855000000000004</v>
        <stp/>
        <stp>##V3_BDPV12</stp>
        <stp>EDU1 Comdty</stp>
        <stp>PX_LAST</stp>
        <stp>[Qwack - LMEDateExample.xlsx]Curves!R17C7</stp>
        <tr r="G17" s="1"/>
      </tp>
      <tp>
        <v>96.844999999999999</v>
        <stp/>
        <stp>##V3_BDPV12</stp>
        <stp>EDZ1 Comdty</stp>
        <stp>PX_LAST</stp>
        <stp>[Qwack - LMEDateExample.xlsx]Curves!R18C7</stp>
        <tr r="G18" s="1"/>
      </tp>
      <tp>
        <v>96.825000000000003</v>
        <stp/>
        <stp>##V3_BDPV12</stp>
        <stp>EDU0 Comdty</stp>
        <stp>PX_LAST</stp>
        <stp>[Qwack - LMEDateExample.xlsx]Curves!R13C7</stp>
        <tr r="G13" s="1"/>
      </tp>
      <tp>
        <v>96.850000000000009</v>
        <stp/>
        <stp>##V3_BDPV12</stp>
        <stp>EDU2 Comdty</stp>
        <stp>PX_LAST</stp>
        <stp>[Qwack - LMEDateExample.xlsx]Curves!R21C7</stp>
        <tr r="G21" s="1"/>
      </tp>
      <tp>
        <v>96.835000000000008</v>
        <stp/>
        <stp>##V3_BDPV12</stp>
        <stp>EDZ9 Comdty</stp>
        <stp>PX_LAST</stp>
        <stp>[Qwack - LMEDateExample.xlsx]Curves!R10C7</stp>
        <tr r="G10" s="1"/>
      </tp>
      <tp>
        <v>2.7</v>
        <stp/>
        <stp>##V3_BDPV12</stp>
        <stp>XAUSR12m Curncy</stp>
        <stp>PX_Last</stp>
        <stp>[Qwack - LMEDateExample.xlsx]Curves!R37C7</stp>
        <tr r="G37" s="1"/>
      </tp>
      <tp>
        <v>96.835000000000008</v>
        <stp/>
        <stp>##V3_BDPV12</stp>
        <stp>EDZ2 Comdty</stp>
        <stp>PX_LAST</stp>
        <stp>[Qwack - LMEDateExample.xlsx]Curves!R22C7</stp>
        <tr r="G22" s="1"/>
      </tp>
      <tp>
        <v>96.820000000000007</v>
        <stp/>
        <stp>##V3_BDPV12</stp>
        <stp>EDZ0 Comdty</stp>
        <stp>PX_LAST</stp>
        <stp>[Qwack - LMEDateExample.xlsx]Curves!R14C7</stp>
        <tr r="G14" s="1"/>
      </tp>
      <tp>
        <v>96.855000000000004</v>
        <stp/>
        <stp>##V3_BDPV12</stp>
        <stp>EDH2 Comdty</stp>
        <stp>PX_LAST</stp>
        <stp>[Qwack - LMEDateExample.xlsx]Curves!R19C7</stp>
        <tr r="G19" s="1"/>
      </tp>
      <tp>
        <v>96.835000000000008</v>
        <stp/>
        <stp>##V3_BDPV12</stp>
        <stp>EDH3 Comdty</stp>
        <stp>PX_LAST</stp>
        <stp>[Qwack - LMEDateExample.xlsx]Curves!R23C7</stp>
        <tr r="G23" s="1"/>
      </tp>
      <tp>
        <v>96.850000000000009</v>
        <stp/>
        <stp>##V3_BDPV12</stp>
        <stp>EDM1 Comdty</stp>
        <stp>PX_LAST</stp>
        <stp>[Qwack - LMEDateExample.xlsx]Curves!R16C7</stp>
        <tr r="G16" s="1"/>
      </tp>
      <tp>
        <v>96.820000000000007</v>
        <stp/>
        <stp>##V3_BDPV12</stp>
        <stp>EDM3 Comdty</stp>
        <stp>PX_LAST</stp>
        <stp>[Qwack - LMEDateExample.xlsx]Curves!R24C7</stp>
        <tr r="G24" s="1"/>
      </tp>
      <tp>
        <v>96.814999999999998</v>
        <stp/>
        <stp>##V3_BDPV12</stp>
        <stp>EDH0 Comdty</stp>
        <stp>PX_LAST</stp>
        <stp>[Qwack - LMEDateExample.xlsx]Curves!R11C7</stp>
        <tr r="G11" s="1"/>
      </tp>
      <tp>
        <v>96.820000000000007</v>
        <stp/>
        <stp>##V3_BDPV12</stp>
        <stp>EDM0 Comdty</stp>
        <stp>PX_LAST</stp>
        <stp>[Qwack - LMEDateExample.xlsx]Curves!R12C7</stp>
        <tr r="G12" s="1"/>
      </tp>
      <tp>
        <v>96.855000000000004</v>
        <stp/>
        <stp>##V3_BDPV12</stp>
        <stp>EDM2 Comdty</stp>
        <stp>PX_LAST</stp>
        <stp>[Qwack - LMEDateExample.xlsx]Curves!R20C7</stp>
        <tr r="G20" s="1"/>
      </tp>
      <tp>
        <v>96.84</v>
        <stp/>
        <stp>##V3_BDPV12</stp>
        <stp>EDH1 Comdty</stp>
        <stp>PX_LAST</stp>
        <stp>[Qwack - LMEDateExample.xlsx]Curves!R15C7</stp>
        <tr r="G1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tabSelected="1" topLeftCell="A13" workbookViewId="0">
      <selection activeCell="K28" sqref="K28"/>
    </sheetView>
  </sheetViews>
  <sheetFormatPr defaultRowHeight="15" x14ac:dyDescent="0.25"/>
  <cols>
    <col min="1" max="1" width="24.140625" customWidth="1"/>
    <col min="2" max="2" width="11.7109375" customWidth="1"/>
    <col min="3" max="3" width="13.85546875" customWidth="1"/>
    <col min="4" max="5" width="11.42578125" customWidth="1"/>
    <col min="6" max="6" width="10" bestFit="1" customWidth="1"/>
    <col min="7" max="7" width="9.5703125" bestFit="1" customWidth="1"/>
    <col min="8" max="8" width="14.5703125" customWidth="1"/>
    <col min="9" max="9" width="10.5703125" bestFit="1" customWidth="1"/>
    <col min="10" max="10" width="11" customWidth="1"/>
    <col min="12" max="12" width="11.7109375" bestFit="1" customWidth="1"/>
    <col min="13" max="13" width="15.7109375" bestFit="1" customWidth="1"/>
  </cols>
  <sheetData>
    <row r="1" spans="1:13" x14ac:dyDescent="0.25">
      <c r="A1" s="4" t="s">
        <v>0</v>
      </c>
      <c r="B1" s="2">
        <v>43335</v>
      </c>
      <c r="E1" s="4" t="s">
        <v>2</v>
      </c>
      <c r="F1" s="2">
        <f>_xll.QDates_GetLME3mDate(B1)</f>
        <v>43427</v>
      </c>
      <c r="H1" s="4" t="s">
        <v>5</v>
      </c>
      <c r="I1" t="str">
        <f>_xll.QCurves_CreatePriceCurve(F2,F2,$B$1,B4:B128,C4:C128,"LME",D4:D128)</f>
        <v>CA¬1</v>
      </c>
      <c r="L1" s="4" t="s">
        <v>6</v>
      </c>
      <c r="M1" t="str">
        <f>_xll.QIns_CreateRateIndex("USD.LIBOR.3M","USD","3m","Act360","30360","6m","NYC","2b","MF")</f>
        <v>USD.LIBOR.3M¬1</v>
      </c>
    </row>
    <row r="2" spans="1:13" x14ac:dyDescent="0.25">
      <c r="A2" s="4" t="s">
        <v>1</v>
      </c>
      <c r="B2" s="2">
        <f>_xll.QDates_AddPeriod(B1,"2b","F","NYC+LON")</f>
        <v>43340</v>
      </c>
      <c r="E2" s="4" t="s">
        <v>3</v>
      </c>
      <c r="F2" t="s">
        <v>4</v>
      </c>
      <c r="H2" s="4" t="s">
        <v>5</v>
      </c>
      <c r="I2" t="str">
        <f>_xll.QCurves_CreateContangoPriceCurve("XAU","XAU",B1,B2,G29,H30:H38,G30:G38,F30:F38)</f>
        <v>XAU¬1</v>
      </c>
      <c r="L2" s="4" t="s">
        <v>9</v>
      </c>
      <c r="M2" t="str">
        <f>_xll.QCurves_ExtractCurveFromModel(I3,"USD.LIBOR.3M","curve.USD")</f>
        <v>curve.USD¬1</v>
      </c>
    </row>
    <row r="3" spans="1:13" x14ac:dyDescent="0.25">
      <c r="B3" s="2"/>
      <c r="H3" s="4" t="s">
        <v>7</v>
      </c>
      <c r="I3" t="str">
        <f>_xll.QCurves_CreateFundingModel(H3,$B$1,$H$26)</f>
        <v>FundingModel¬1</v>
      </c>
    </row>
    <row r="4" spans="1:13" x14ac:dyDescent="0.25">
      <c r="A4" s="1" t="str">
        <f>"LM"&amp;F2&amp;"DY"</f>
        <v>LMCADY</v>
      </c>
      <c r="B4" s="2">
        <f>B2</f>
        <v>43340</v>
      </c>
      <c r="C4" s="3">
        <f>_xll.BDP(A4&amp;" Comdty","PX_SETTLE")</f>
        <v>6096.5</v>
      </c>
      <c r="D4" t="s">
        <v>1</v>
      </c>
      <c r="L4" s="4" t="s">
        <v>10</v>
      </c>
      <c r="M4" t="str">
        <f>_xll.QCurves_CreateAssetFxModel(L4,B1,I1:I2,K27,I3)</f>
        <v>AssetModel¬3</v>
      </c>
    </row>
    <row r="5" spans="1:13" x14ac:dyDescent="0.25">
      <c r="A5" s="1" t="str">
        <f t="shared" ref="A5:A36" si="0">"LM"&amp;$F$2&amp;"DP "&amp;TEXT(B5,"yyyymmdd")&amp;" LME"</f>
        <v>LMCADP 20180919 LME</v>
      </c>
      <c r="B5" s="2">
        <f>_xll.QDates_NextLMECurveDate(B2,$F$1,FALSE)</f>
        <v>43362</v>
      </c>
      <c r="C5" s="3">
        <f>_xll.BDP(A5&amp;" Comdty","PX_SETTLE")</f>
        <v>5920</v>
      </c>
      <c r="D5" t="str">
        <f>IF(B5=$F$1,"3m",TEXT(B5,"mmmyy"))</f>
        <v>Sep18</v>
      </c>
      <c r="F5" t="str">
        <f>_xll.QDates_FuturesGetFrontMonth(B1,"ED")</f>
        <v>EDU8</v>
      </c>
      <c r="G5">
        <f>_xll.BDP(F5&amp;" Comdty","PX_LAST")</f>
        <v>96.575000000000003</v>
      </c>
      <c r="H5" t="str">
        <f>_xll.QIns_CreateSTIRFromCode(F5,$B$1,F5,$M$1,G5,1,0,"USD.LIBOR.3M")</f>
        <v>EDU8¬1</v>
      </c>
    </row>
    <row r="6" spans="1:13" x14ac:dyDescent="0.25">
      <c r="A6" s="1" t="str">
        <f t="shared" si="0"/>
        <v>LMCADP 20181017 LME</v>
      </c>
      <c r="B6" s="2">
        <f>_xll.QDates_NextLMECurveDate(B5,$F$1,FALSE)</f>
        <v>43390</v>
      </c>
      <c r="C6" s="3">
        <f>_xll.BDP(A6&amp;" Comdty","PX_SETTLE")</f>
        <v>6110</v>
      </c>
      <c r="D6" t="str">
        <f t="shared" ref="D6:D69" si="1">IF(B6=$F$1,"3m",TEXT(B6,"mmmyy"))</f>
        <v>Oct18</v>
      </c>
      <c r="F6" t="str">
        <f>_xll.QDates_FuturesNextCode(F5)</f>
        <v>EDZ8</v>
      </c>
      <c r="G6">
        <f>_xll.BDP(F6&amp;" Comdty","PX_LAST")</f>
        <v>97.325000000000003</v>
      </c>
      <c r="H6" t="str">
        <f>_xll.QIns_CreateSTIRFromCode(F6,$B$1,F6,$M$1,G6,1,0,"USD.LIBOR.3M")</f>
        <v>EDZ8¬1</v>
      </c>
    </row>
    <row r="7" spans="1:13" x14ac:dyDescent="0.25">
      <c r="A7" s="1" t="str">
        <f t="shared" si="0"/>
        <v>LMCADP 20181121 LME</v>
      </c>
      <c r="B7" s="2">
        <f>_xll.QDates_NextLMECurveDate(B6,$F$1,FALSE)</f>
        <v>43425</v>
      </c>
      <c r="C7" s="3">
        <f>_xll.BDP(A7&amp;" Comdty","PX_SETTLE")</f>
        <v>6117</v>
      </c>
      <c r="D7" t="str">
        <f t="shared" si="1"/>
        <v>Nov18</v>
      </c>
      <c r="F7" t="str">
        <f>_xll.QDates_FuturesNextCode(F6)</f>
        <v>EDH9</v>
      </c>
      <c r="G7">
        <f>_xll.BDP(F7&amp;" Comdty","PX_LAST")</f>
        <v>97.15</v>
      </c>
      <c r="H7" t="str">
        <f>_xll.QIns_CreateSTIRFromCode(F7,$B$1,F7,$M$1,G7,1,0,"USD.LIBOR.3M")</f>
        <v>EDH9¬1</v>
      </c>
    </row>
    <row r="8" spans="1:13" x14ac:dyDescent="0.25">
      <c r="A8" s="1" t="str">
        <f t="shared" si="0"/>
        <v>LMCADP 20181123 LME</v>
      </c>
      <c r="B8" s="2">
        <f>_xll.QDates_NextLMECurveDate(B7,$F$1,FALSE)</f>
        <v>43427</v>
      </c>
      <c r="C8" s="3">
        <f>_xll.BDP(A8&amp;" Comdty","PX_SETTLE")</f>
        <v>6114</v>
      </c>
      <c r="D8" t="str">
        <f t="shared" si="1"/>
        <v>3m</v>
      </c>
      <c r="F8" t="str">
        <f>_xll.QDates_FuturesNextCode(F7)</f>
        <v>EDM9</v>
      </c>
      <c r="G8">
        <f>_xll.BDP(F8&amp;" Comdty","PX_LAST")</f>
        <v>96.990000000000009</v>
      </c>
      <c r="H8" t="str">
        <f>_xll.QIns_CreateSTIRFromCode(F8,$B$1,F8,$M$1,G8,1,0,"USD.LIBOR.3M")</f>
        <v>EDM9¬1</v>
      </c>
    </row>
    <row r="9" spans="1:13" x14ac:dyDescent="0.25">
      <c r="A9" s="1" t="str">
        <f t="shared" si="0"/>
        <v>LMCADP 20181219 LME</v>
      </c>
      <c r="B9" s="2">
        <f>_xll.QDates_NextLMECurveDate(B8,$F$1,FALSE)</f>
        <v>43453</v>
      </c>
      <c r="C9" s="3">
        <f>_xll.BDP(A9&amp;" Comdty","PX_SETTLE")</f>
        <v>6121</v>
      </c>
      <c r="D9" t="str">
        <f t="shared" si="1"/>
        <v>Dec18</v>
      </c>
      <c r="F9" t="str">
        <f>_xll.QDates_FuturesNextCode(F8)</f>
        <v>EDU9</v>
      </c>
      <c r="G9">
        <f>_xll.BDP(F9&amp;" Comdty","PX_LAST")</f>
        <v>96.9</v>
      </c>
      <c r="H9" t="str">
        <f>_xll.QIns_CreateSTIRFromCode(F9,$B$1,F9,$M$1,G9,1,0,"USD.LIBOR.3M")</f>
        <v>EDU9¬1</v>
      </c>
    </row>
    <row r="10" spans="1:13" x14ac:dyDescent="0.25">
      <c r="A10" s="1" t="str">
        <f t="shared" si="0"/>
        <v>LMCADP 20190116 LME</v>
      </c>
      <c r="B10" s="2">
        <f>_xll.QDates_NextLMECurveDate(B9,$F$1,FALSE)</f>
        <v>43481</v>
      </c>
      <c r="C10" s="3">
        <f>_xll.BDP(A10&amp;" Comdty","PX_SETTLE")</f>
        <v>6123</v>
      </c>
      <c r="D10" t="str">
        <f t="shared" si="1"/>
        <v>Jan19</v>
      </c>
      <c r="F10" t="str">
        <f>_xll.QDates_FuturesNextCode(F9)</f>
        <v>EDZ9</v>
      </c>
      <c r="G10">
        <f>_xll.BDP(F10&amp;" Comdty","PX_LAST")</f>
        <v>96.835000000000008</v>
      </c>
      <c r="H10" t="str">
        <f>_xll.QIns_CreateSTIRFromCode(F10,$B$1,F10,$M$1,G10,1,0,"USD.LIBOR.3M")</f>
        <v>EDZ9¬1</v>
      </c>
    </row>
    <row r="11" spans="1:13" x14ac:dyDescent="0.25">
      <c r="A11" s="1" t="str">
        <f t="shared" si="0"/>
        <v>LMCADP 20190220 LME</v>
      </c>
      <c r="B11" s="2">
        <f>_xll.QDates_NextLMECurveDate(B10,$F$1,FALSE)</f>
        <v>43516</v>
      </c>
      <c r="C11" s="3">
        <f>_xll.BDP(A11&amp;" Comdty","PX_SETTLE")</f>
        <v>6125.75</v>
      </c>
      <c r="D11" t="str">
        <f t="shared" si="1"/>
        <v>Feb19</v>
      </c>
      <c r="F11" t="str">
        <f>_xll.QDates_FuturesNextCode(F10)</f>
        <v>EDH0</v>
      </c>
      <c r="G11">
        <f>_xll.BDP(F11&amp;" Comdty","PX_LAST")</f>
        <v>96.814999999999998</v>
      </c>
      <c r="H11" t="str">
        <f>_xll.QIns_CreateSTIRFromCode(F11,$B$1,F11,$M$1,G11,1,0,"USD.LIBOR.3M")</f>
        <v>EDH0¬1</v>
      </c>
    </row>
    <row r="12" spans="1:13" x14ac:dyDescent="0.25">
      <c r="A12" s="1" t="str">
        <f t="shared" si="0"/>
        <v>LMCADP 20190320 LME</v>
      </c>
      <c r="B12" s="2">
        <f>_xll.QDates_NextLMECurveDate(B11,$F$1,FALSE)</f>
        <v>43544</v>
      </c>
      <c r="C12" s="3">
        <f>_xll.BDP(A12&amp;" Comdty","PX_SETTLE")</f>
        <v>6128.5</v>
      </c>
      <c r="D12" t="str">
        <f t="shared" si="1"/>
        <v>Mar19</v>
      </c>
      <c r="F12" t="str">
        <f>_xll.QDates_FuturesNextCode(F11)</f>
        <v>EDM0</v>
      </c>
      <c r="G12">
        <f>_xll.BDP(F12&amp;" Comdty","PX_LAST")</f>
        <v>96.820000000000007</v>
      </c>
      <c r="H12" t="str">
        <f>_xll.QIns_CreateSTIRFromCode(F12,$B$1,F12,$M$1,G12,1,0,"USD.LIBOR.3M")</f>
        <v>EDM0¬1</v>
      </c>
    </row>
    <row r="13" spans="1:13" x14ac:dyDescent="0.25">
      <c r="A13" s="1" t="str">
        <f t="shared" si="0"/>
        <v>LMCADP 20190417 LME</v>
      </c>
      <c r="B13" s="2">
        <f>_xll.QDates_NextLMECurveDate(B12,$F$1,FALSE)</f>
        <v>43572</v>
      </c>
      <c r="C13" s="3">
        <f>_xll.BDP(A13&amp;" Comdty","PX_SETTLE")</f>
        <v>6131.25</v>
      </c>
      <c r="D13" t="str">
        <f t="shared" si="1"/>
        <v>Apr19</v>
      </c>
      <c r="F13" t="str">
        <f>_xll.QDates_FuturesNextCode(F12)</f>
        <v>EDU0</v>
      </c>
      <c r="G13">
        <f>_xll.BDP(F13&amp;" Comdty","PX_LAST")</f>
        <v>96.825000000000003</v>
      </c>
      <c r="H13" t="str">
        <f>_xll.QIns_CreateSTIRFromCode(F13,$B$1,F13,$M$1,G13,1,0,"USD.LIBOR.3M")</f>
        <v>EDU0¬1</v>
      </c>
    </row>
    <row r="14" spans="1:13" x14ac:dyDescent="0.25">
      <c r="A14" s="1" t="str">
        <f t="shared" si="0"/>
        <v>LMCADP 20190515 LME</v>
      </c>
      <c r="B14" s="2">
        <f>_xll.QDates_NextLMECurveDate(B13,$F$1,FALSE)</f>
        <v>43600</v>
      </c>
      <c r="C14" s="3">
        <f>_xll.BDP(A14&amp;" Comdty","PX_SETTLE")</f>
        <v>6133.75</v>
      </c>
      <c r="D14" t="str">
        <f t="shared" si="1"/>
        <v>May19</v>
      </c>
      <c r="F14" t="str">
        <f>_xll.QDates_FuturesNextCode(F13)</f>
        <v>EDZ0</v>
      </c>
      <c r="G14">
        <f>_xll.BDP(F14&amp;" Comdty","PX_LAST")</f>
        <v>96.820000000000007</v>
      </c>
      <c r="H14" t="str">
        <f>_xll.QIns_CreateSTIRFromCode(F14,$B$1,F14,$M$1,G14,1,0,"USD.LIBOR.3M")</f>
        <v>EDZ0¬1</v>
      </c>
    </row>
    <row r="15" spans="1:13" x14ac:dyDescent="0.25">
      <c r="A15" s="1" t="str">
        <f t="shared" si="0"/>
        <v>LMCADP 20190619 LME</v>
      </c>
      <c r="B15" s="2">
        <f>_xll.QDates_NextLMECurveDate(B14,$F$1,FALSE)</f>
        <v>43635</v>
      </c>
      <c r="C15" s="3">
        <f>_xll.BDP(A15&amp;" Comdty","PX_SETTLE")</f>
        <v>6137</v>
      </c>
      <c r="D15" t="str">
        <f t="shared" si="1"/>
        <v>Jun19</v>
      </c>
      <c r="F15" t="str">
        <f>_xll.QDates_FuturesNextCode(F14)</f>
        <v>EDH1</v>
      </c>
      <c r="G15">
        <f>_xll.BDP(F15&amp;" Comdty","PX_LAST")</f>
        <v>96.84</v>
      </c>
      <c r="H15" t="str">
        <f>_xll.QIns_CreateSTIRFromCode(F15,$B$1,F15,$M$1,G15,1,0,"USD.LIBOR.3M")</f>
        <v>EDH1¬1</v>
      </c>
    </row>
    <row r="16" spans="1:13" x14ac:dyDescent="0.25">
      <c r="A16" s="1" t="str">
        <f t="shared" si="0"/>
        <v>LMCADP 20190717 LME</v>
      </c>
      <c r="B16" s="2">
        <f>_xll.QDates_NextLMECurveDate(B15,$F$1,FALSE)</f>
        <v>43663</v>
      </c>
      <c r="C16" s="3">
        <f>_xll.BDP(A16&amp;" Comdty","PX_SETTLE")</f>
        <v>6140.75</v>
      </c>
      <c r="D16" t="str">
        <f t="shared" si="1"/>
        <v>Jul19</v>
      </c>
      <c r="F16" t="str">
        <f>_xll.QDates_FuturesNextCode(F15)</f>
        <v>EDM1</v>
      </c>
      <c r="G16">
        <f>_xll.BDP(F16&amp;" Comdty","PX_LAST")</f>
        <v>96.850000000000009</v>
      </c>
      <c r="H16" t="str">
        <f>_xll.QIns_CreateSTIRFromCode(F16,$B$1,F16,$M$1,G16,1,0,"USD.LIBOR.3M")</f>
        <v>EDM1¬1</v>
      </c>
    </row>
    <row r="17" spans="1:12" x14ac:dyDescent="0.25">
      <c r="A17" s="1" t="str">
        <f t="shared" si="0"/>
        <v>LMCADP 20190821 LME</v>
      </c>
      <c r="B17" s="2">
        <f>_xll.QDates_NextLMECurveDate(B16,$F$1,FALSE)</f>
        <v>43698</v>
      </c>
      <c r="C17" s="3">
        <f>_xll.BDP(A17&amp;" Comdty","PX_SETTLE")</f>
        <v>6144.5</v>
      </c>
      <c r="D17" t="str">
        <f t="shared" si="1"/>
        <v>Aug19</v>
      </c>
      <c r="F17" t="str">
        <f>_xll.QDates_FuturesNextCode(F16)</f>
        <v>EDU1</v>
      </c>
      <c r="G17">
        <f>_xll.BDP(F17&amp;" Comdty","PX_LAST")</f>
        <v>96.855000000000004</v>
      </c>
      <c r="H17" t="str">
        <f>_xll.QIns_CreateSTIRFromCode(F17,$B$1,F17,$M$1,G17,1,0,"USD.LIBOR.3M")</f>
        <v>EDU1¬1</v>
      </c>
    </row>
    <row r="18" spans="1:12" x14ac:dyDescent="0.25">
      <c r="A18" s="1" t="str">
        <f t="shared" si="0"/>
        <v>LMCADP 20190918 LME</v>
      </c>
      <c r="B18" s="2">
        <f>_xll.QDates_NextLMECurveDate(B17,$F$1,FALSE)</f>
        <v>43726</v>
      </c>
      <c r="C18" s="3">
        <f>_xll.BDP(A18&amp;" Comdty","PX_SETTLE")</f>
        <v>6148</v>
      </c>
      <c r="D18" t="str">
        <f t="shared" si="1"/>
        <v>Sep19</v>
      </c>
      <c r="F18" t="str">
        <f>_xll.QDates_FuturesNextCode(F17)</f>
        <v>EDZ1</v>
      </c>
      <c r="G18">
        <f>_xll.BDP(F18&amp;" Comdty","PX_LAST")</f>
        <v>96.844999999999999</v>
      </c>
      <c r="H18" t="str">
        <f>_xll.QIns_CreateSTIRFromCode(F18,$B$1,F18,$M$1,G18,1,0,"USD.LIBOR.3M")</f>
        <v>EDZ1¬1</v>
      </c>
    </row>
    <row r="19" spans="1:12" x14ac:dyDescent="0.25">
      <c r="A19" s="1" t="str">
        <f t="shared" si="0"/>
        <v>LMCADP 20191016 LME</v>
      </c>
      <c r="B19" s="2">
        <f>_xll.QDates_NextLMECurveDate(B18,$F$1,FALSE)</f>
        <v>43754</v>
      </c>
      <c r="C19" s="3">
        <f>_xll.BDP(A19&amp;" Comdty","PX_SETTLE")</f>
        <v>6151.5</v>
      </c>
      <c r="D19" t="str">
        <f t="shared" si="1"/>
        <v>Oct19</v>
      </c>
      <c r="F19" t="str">
        <f>_xll.QDates_FuturesNextCode(F18)</f>
        <v>EDH2</v>
      </c>
      <c r="G19">
        <f>_xll.BDP(F19&amp;" Comdty","PX_LAST")</f>
        <v>96.855000000000004</v>
      </c>
      <c r="H19" t="str">
        <f>_xll.QIns_CreateSTIRFromCode(F19,$B$1,F19,$M$1,G19,1,0,"USD.LIBOR.3M")</f>
        <v>EDH2¬1</v>
      </c>
    </row>
    <row r="20" spans="1:12" x14ac:dyDescent="0.25">
      <c r="A20" s="1" t="str">
        <f t="shared" si="0"/>
        <v>LMCADP 20191120 LME</v>
      </c>
      <c r="B20" s="2">
        <f>_xll.QDates_NextLMECurveDate(B19,$F$1,FALSE)</f>
        <v>43789</v>
      </c>
      <c r="C20" s="3">
        <f>_xll.BDP(A20&amp;" Comdty","PX_SETTLE")</f>
        <v>6154.75</v>
      </c>
      <c r="D20" t="str">
        <f t="shared" si="1"/>
        <v>Nov19</v>
      </c>
      <c r="F20" t="str">
        <f>_xll.QDates_FuturesNextCode(F19)</f>
        <v>EDM2</v>
      </c>
      <c r="G20">
        <f>_xll.BDP(F20&amp;" Comdty","PX_LAST")</f>
        <v>96.855000000000004</v>
      </c>
      <c r="H20" t="str">
        <f>_xll.QIns_CreateSTIRFromCode(F20,$B$1,F20,$M$1,G20,1,0,"USD.LIBOR.3M")</f>
        <v>EDM2¬1</v>
      </c>
    </row>
    <row r="21" spans="1:12" x14ac:dyDescent="0.25">
      <c r="A21" s="1" t="str">
        <f t="shared" si="0"/>
        <v>LMCADP 20191218 LME</v>
      </c>
      <c r="B21" s="2">
        <f>_xll.QDates_NextLMECurveDate(B20,$F$1,FALSE)</f>
        <v>43817</v>
      </c>
      <c r="C21" s="3">
        <f>_xll.BDP(A21&amp;" Comdty","PX_SETTLE")</f>
        <v>6158</v>
      </c>
      <c r="D21" t="str">
        <f t="shared" si="1"/>
        <v>Dec19</v>
      </c>
      <c r="F21" t="str">
        <f>_xll.QDates_FuturesNextCode(F20)</f>
        <v>EDU2</v>
      </c>
      <c r="G21">
        <f>_xll.BDP(F21&amp;" Comdty","PX_LAST")</f>
        <v>96.850000000000009</v>
      </c>
      <c r="H21" t="str">
        <f>_xll.QIns_CreateSTIRFromCode(F21,$B$1,F21,$M$1,G21,1,0,"USD.LIBOR.3M")</f>
        <v>EDU2¬1</v>
      </c>
    </row>
    <row r="22" spans="1:12" x14ac:dyDescent="0.25">
      <c r="A22" s="1" t="str">
        <f t="shared" si="0"/>
        <v>LMCADP 20200115 LME</v>
      </c>
      <c r="B22" s="2">
        <f>_xll.QDates_NextLMECurveDate(B21,$F$1,FALSE)</f>
        <v>43845</v>
      </c>
      <c r="C22" s="3">
        <f>_xll.BDP(A22&amp;" Comdty","PX_SETTLE")</f>
        <v>6160.5</v>
      </c>
      <c r="D22" t="str">
        <f t="shared" si="1"/>
        <v>Jan20</v>
      </c>
      <c r="F22" t="str">
        <f>_xll.QDates_FuturesNextCode(F21)</f>
        <v>EDZ2</v>
      </c>
      <c r="G22">
        <f>_xll.BDP(F22&amp;" Comdty","PX_LAST")</f>
        <v>96.835000000000008</v>
      </c>
      <c r="H22" t="str">
        <f>_xll.QIns_CreateSTIRFromCode(F22,$B$1,F22,$M$1,G22,1,0,"USD.LIBOR.3M")</f>
        <v>EDZ2¬1</v>
      </c>
    </row>
    <row r="23" spans="1:12" x14ac:dyDescent="0.25">
      <c r="A23" s="1" t="str">
        <f t="shared" si="0"/>
        <v>LMCADP 20200219 LME</v>
      </c>
      <c r="B23" s="2">
        <f>_xll.QDates_NextLMECurveDate(B22,$F$1,FALSE)</f>
        <v>43880</v>
      </c>
      <c r="C23" s="3">
        <f>_xll.BDP(A23&amp;" Comdty","PX_SETTLE")</f>
        <v>6163</v>
      </c>
      <c r="D23" t="str">
        <f t="shared" si="1"/>
        <v>Feb20</v>
      </c>
      <c r="F23" t="str">
        <f>_xll.QDates_FuturesNextCode(F22)</f>
        <v>EDH3</v>
      </c>
      <c r="G23">
        <f>_xll.BDP(F23&amp;" Comdty","PX_LAST")</f>
        <v>96.835000000000008</v>
      </c>
      <c r="H23" t="str">
        <f>_xll.QIns_CreateSTIRFromCode(F23,$B$1,F23,$M$1,G23,1,0,"USD.LIBOR.3M")</f>
        <v>EDH3¬1</v>
      </c>
    </row>
    <row r="24" spans="1:12" x14ac:dyDescent="0.25">
      <c r="A24" s="1" t="str">
        <f t="shared" si="0"/>
        <v>LMCADP 20200318 LME</v>
      </c>
      <c r="B24" s="2">
        <f>_xll.QDates_NextLMECurveDate(B23,$F$1,FALSE)</f>
        <v>43908</v>
      </c>
      <c r="C24" s="3">
        <f>_xll.BDP(A24&amp;" Comdty","PX_SETTLE")</f>
        <v>6165.5</v>
      </c>
      <c r="D24" t="str">
        <f t="shared" si="1"/>
        <v>Mar20</v>
      </c>
      <c r="F24" t="str">
        <f>_xll.QDates_FuturesNextCode(F23)</f>
        <v>EDM3</v>
      </c>
      <c r="G24">
        <f>_xll.BDP(F24&amp;" Comdty","PX_LAST")</f>
        <v>96.820000000000007</v>
      </c>
      <c r="H24" t="str">
        <f>_xll.QIns_CreateSTIRFromCode(F24,$B$1,F24,$M$1,G24,1,0,"USD.LIBOR.3M")</f>
        <v>EDM3¬1</v>
      </c>
    </row>
    <row r="25" spans="1:12" x14ac:dyDescent="0.25">
      <c r="A25" s="1" t="str">
        <f t="shared" si="0"/>
        <v>LMCADP 20200415 LME</v>
      </c>
      <c r="B25" s="2">
        <f>_xll.QDates_NextLMECurveDate(B24,$F$1,FALSE)</f>
        <v>43936</v>
      </c>
      <c r="C25" s="3">
        <f>_xll.BDP(A25&amp;" Comdty","PX_SETTLE")</f>
        <v>6168</v>
      </c>
      <c r="D25" t="str">
        <f t="shared" si="1"/>
        <v>Apr20</v>
      </c>
    </row>
    <row r="26" spans="1:12" x14ac:dyDescent="0.25">
      <c r="A26" s="1" t="str">
        <f t="shared" si="0"/>
        <v>LMCADP 20200520 LME</v>
      </c>
      <c r="B26" s="2">
        <f>_xll.QDates_NextLMECurveDate(B25,$F$1,FALSE)</f>
        <v>43971</v>
      </c>
      <c r="C26" s="3">
        <f>_xll.BDP(A26&amp;" Comdty","PX_SETTLE")</f>
        <v>6170.5</v>
      </c>
      <c r="D26" t="str">
        <f t="shared" si="1"/>
        <v>May20</v>
      </c>
      <c r="G26" t="s">
        <v>8</v>
      </c>
      <c r="H26" t="str">
        <f>_xll.QIns_CreateFundingInstrumentCollection(G26,H5:H24)</f>
        <v>FIC¬1</v>
      </c>
    </row>
    <row r="27" spans="1:12" x14ac:dyDescent="0.25">
      <c r="A27" s="1" t="str">
        <f t="shared" si="0"/>
        <v>LMCADP 20200617 LME</v>
      </c>
      <c r="B27" s="2">
        <f>_xll.QDates_NextLMECurveDate(B26,$F$1,FALSE)</f>
        <v>43999</v>
      </c>
      <c r="C27" s="3">
        <f>_xll.BDP(A27&amp;" Comdty","PX_SETTLE")</f>
        <v>6173</v>
      </c>
      <c r="D27" t="str">
        <f t="shared" si="1"/>
        <v>Jun20</v>
      </c>
      <c r="J27" s="4" t="s">
        <v>54</v>
      </c>
      <c r="K27" t="str">
        <f>_xll.QVol_CreateGridVolSurface("XAUSurface","XAU",B1,0.5,L29:L40,K29:K40,"ForwardDelta","Linear","LinearInVariance","Act365F",J29:J40,"USD")</f>
        <v>XAUSurface¬2</v>
      </c>
    </row>
    <row r="28" spans="1:12" x14ac:dyDescent="0.25">
      <c r="A28" s="1" t="str">
        <f t="shared" si="0"/>
        <v>LMCADP 20200715 LME</v>
      </c>
      <c r="B28" s="2">
        <f>_xll.QDates_NextLMECurveDate(B27,$F$1,FALSE)</f>
        <v>44027</v>
      </c>
      <c r="C28" s="3">
        <f>_xll.BDP(A28&amp;" Comdty","PX_SETTLE")</f>
        <v>6175.5</v>
      </c>
      <c r="D28" t="str">
        <f t="shared" si="1"/>
        <v>Jul20</v>
      </c>
    </row>
    <row r="29" spans="1:12" x14ac:dyDescent="0.25">
      <c r="A29" s="1" t="str">
        <f t="shared" si="0"/>
        <v>LMCADP 20200819 LME</v>
      </c>
      <c r="B29" s="2">
        <f>_xll.QDates_NextLMECurveDate(B28,$F$1,FALSE)</f>
        <v>44062</v>
      </c>
      <c r="C29" s="3">
        <f>_xll.BDP(A29&amp;" Comdty","PX_SETTLE")</f>
        <v>6178</v>
      </c>
      <c r="D29" t="str">
        <f t="shared" si="1"/>
        <v>Aug20</v>
      </c>
      <c r="F29" t="s">
        <v>23</v>
      </c>
      <c r="G29" s="3">
        <f>_xll.BDP("XAU Curncy","PX_Last")</f>
        <v>1204.32</v>
      </c>
      <c r="J29" t="s">
        <v>49</v>
      </c>
      <c r="K29" s="7">
        <f>_xll.BDP("XAUUSDV"&amp;J29&amp;" Curncy","PX_Last")/100</f>
        <v>9.8549999999999999E-2</v>
      </c>
      <c r="L29" s="2">
        <f>_xll.QDates_AddPeriod($B$2,"1b","F","NYC+LON")</f>
        <v>43341</v>
      </c>
    </row>
    <row r="30" spans="1:12" x14ac:dyDescent="0.25">
      <c r="A30" s="1" t="str">
        <f t="shared" si="0"/>
        <v>LMCADP 20200916 LME</v>
      </c>
      <c r="B30" s="2">
        <f>_xll.QDates_NextLMECurveDate(B29,$F$1,FALSE)</f>
        <v>44090</v>
      </c>
      <c r="C30" s="3">
        <f>_xll.BDP(A30&amp;" Comdty","PX_SETTLE")</f>
        <v>6180.5</v>
      </c>
      <c r="D30" t="str">
        <f t="shared" si="1"/>
        <v>Sep20</v>
      </c>
      <c r="F30" t="s">
        <v>24</v>
      </c>
      <c r="G30" s="7">
        <f>_xll.BDP("XAUSR"&amp;F30&amp;" Curncy","PX_Last")/100</f>
        <v>2.2000000000000002E-2</v>
      </c>
      <c r="H30" s="2">
        <f>_xll.QDates_AddPeriod($B$2,F30,"F","NYC+LON")</f>
        <v>43347</v>
      </c>
      <c r="J30" t="s">
        <v>24</v>
      </c>
      <c r="K30" s="7">
        <f>_xll.BDP("XAUUSDV"&amp;J30&amp;" Curncy","PX_Last")/100</f>
        <v>9.3350000000000002E-2</v>
      </c>
      <c r="L30" s="2">
        <f>_xll.QDates_AddPeriod($B$2,J30,"F","NYC+LON")</f>
        <v>43347</v>
      </c>
    </row>
    <row r="31" spans="1:12" x14ac:dyDescent="0.25">
      <c r="A31" s="1" t="str">
        <f t="shared" si="0"/>
        <v>LMCADP 20201021 LME</v>
      </c>
      <c r="B31" s="2">
        <f>_xll.QDates_NextLMECurveDate(B30,$F$1,FALSE)</f>
        <v>44125</v>
      </c>
      <c r="C31" s="3">
        <f>_xll.BDP(A31&amp;" Comdty","PX_SETTLE")</f>
        <v>6183</v>
      </c>
      <c r="D31" t="str">
        <f t="shared" si="1"/>
        <v>Oct20</v>
      </c>
      <c r="F31" t="s">
        <v>25</v>
      </c>
      <c r="G31" s="7">
        <f>_xll.BDP("XAUSR"&amp;F31&amp;" Curncy","PX_Last")/100</f>
        <v>2.2599999999999999E-2</v>
      </c>
      <c r="H31" s="2">
        <f>_xll.QDates_AddPeriod($B$2,F31,"F","NYC+LON")</f>
        <v>43354</v>
      </c>
      <c r="J31" t="s">
        <v>25</v>
      </c>
      <c r="K31" s="7">
        <f>_xll.BDP("XAUUSDV"&amp;J31&amp;" Curncy","PX_Last")/100</f>
        <v>9.0999999999999998E-2</v>
      </c>
      <c r="L31" s="2">
        <f>_xll.QDates_AddPeriod($B$2,J31,"F","NYC+LON")</f>
        <v>43354</v>
      </c>
    </row>
    <row r="32" spans="1:12" x14ac:dyDescent="0.25">
      <c r="A32" s="1" t="str">
        <f t="shared" si="0"/>
        <v>LMCADP 20201118 LME</v>
      </c>
      <c r="B32" s="2">
        <f>_xll.QDates_NextLMECurveDate(B31,$F$1,FALSE)</f>
        <v>44153</v>
      </c>
      <c r="C32" s="3">
        <f>_xll.BDP(A32&amp;" Comdty","PX_SETTLE")</f>
        <v>6185.5</v>
      </c>
      <c r="D32" t="str">
        <f t="shared" si="1"/>
        <v>Nov20</v>
      </c>
      <c r="F32" t="s">
        <v>27</v>
      </c>
      <c r="G32" s="7">
        <f>_xll.BDP("XAUSR"&amp;F32&amp;" Curncy","PX_Last")/100</f>
        <v>2.2599999999999999E-2</v>
      </c>
      <c r="H32" s="2">
        <f>_xll.QDates_AddPeriod($B$2,F32,"F","NYC+LON")</f>
        <v>43371</v>
      </c>
      <c r="J32" t="s">
        <v>43</v>
      </c>
      <c r="K32" s="7">
        <f>_xll.BDP("XAUUSDV"&amp;J32&amp;" Curncy","PX_Last")/100</f>
        <v>9.0200000000000002E-2</v>
      </c>
      <c r="L32" s="2">
        <f>_xll.QDates_AddPeriod($B$2,J32,"F","NYC+LON")</f>
        <v>43361</v>
      </c>
    </row>
    <row r="33" spans="1:12" x14ac:dyDescent="0.25">
      <c r="A33" s="1" t="str">
        <f t="shared" si="0"/>
        <v>LMCADP 20201216 LME</v>
      </c>
      <c r="B33" s="2">
        <f>_xll.QDates_NextLMECurveDate(B32,$F$1,FALSE)</f>
        <v>44181</v>
      </c>
      <c r="C33" s="3">
        <f>_xll.BDP(A33&amp;" Comdty","PX_SETTLE")</f>
        <v>6188</v>
      </c>
      <c r="D33" t="str">
        <f t="shared" si="1"/>
        <v>Dec20</v>
      </c>
      <c r="F33" t="s">
        <v>26</v>
      </c>
      <c r="G33" s="7">
        <f>_xll.BDP("XAUSR"&amp;F33&amp;" Curncy","PX_Last")/100</f>
        <v>2.2799999999999997E-2</v>
      </c>
      <c r="H33" s="2">
        <f>_xll.QDates_AddPeriod($B$2,F33,"F","NYC+LON")</f>
        <v>43402</v>
      </c>
      <c r="J33" t="s">
        <v>41</v>
      </c>
      <c r="K33" s="7">
        <f>_xll.BDP("XAUUSDV"&amp;J33&amp;" Curncy","PX_Last")/100</f>
        <v>8.9200000000000002E-2</v>
      </c>
      <c r="L33" s="2">
        <f>_xll.QDates_AddPeriod($B$2,J33,"F","NYC+LON")</f>
        <v>43371</v>
      </c>
    </row>
    <row r="34" spans="1:12" x14ac:dyDescent="0.25">
      <c r="A34" s="1" t="str">
        <f t="shared" si="0"/>
        <v>LMCADP 20210120 LME</v>
      </c>
      <c r="B34" s="2">
        <f>_xll.QDates_NextLMECurveDate(B33,$F$1,FALSE)</f>
        <v>44216</v>
      </c>
      <c r="C34" s="3">
        <f>_xll.BDP(A34&amp;" Comdty","PX_SETTLE")</f>
        <v>6190.5</v>
      </c>
      <c r="D34" t="str">
        <f t="shared" si="1"/>
        <v>Jan21</v>
      </c>
      <c r="F34" t="s">
        <v>2</v>
      </c>
      <c r="G34" s="7">
        <f>_xll.BDP("XAUSR"&amp;F34&amp;" Curncy","PX_Last")/100</f>
        <v>2.3399999999999997E-2</v>
      </c>
      <c r="H34" s="2">
        <f>_xll.QDates_AddPeriod($B$2,F34,"F","NYC+LON")</f>
        <v>43432</v>
      </c>
      <c r="J34" t="s">
        <v>42</v>
      </c>
      <c r="K34" s="7">
        <f>_xll.BDP("XAUUSDV"&amp;J34&amp;" Curncy","PX_Last")/100</f>
        <v>9.375E-2</v>
      </c>
      <c r="L34" s="2">
        <f>_xll.QDates_AddPeriod($B$2,J34,"F","NYC+LON")</f>
        <v>43402</v>
      </c>
    </row>
    <row r="35" spans="1:12" x14ac:dyDescent="0.25">
      <c r="A35" s="1" t="str">
        <f t="shared" si="0"/>
        <v>LMCADP 20210217 LME</v>
      </c>
      <c r="B35" s="2">
        <f>_xll.QDates_NextLMECurveDate(B34,$F$1,FALSE)</f>
        <v>44244</v>
      </c>
      <c r="C35" s="3">
        <f>_xll.BDP(A35&amp;" Comdty","PX_SETTLE")</f>
        <v>6193</v>
      </c>
      <c r="D35" t="str">
        <f t="shared" si="1"/>
        <v>Feb21</v>
      </c>
      <c r="F35" t="s">
        <v>28</v>
      </c>
      <c r="G35" s="7">
        <f>_xll.BDP("XAUSR"&amp;F35&amp;" Curncy","PX_Last")/100</f>
        <v>2.53E-2</v>
      </c>
      <c r="H35" s="2">
        <f>_xll.QDates_AddPeriod($B$2,F35,"F","NYC+LON")</f>
        <v>43524</v>
      </c>
      <c r="J35" t="s">
        <v>44</v>
      </c>
      <c r="K35" s="7">
        <f>_xll.BDP("XAUUSDV"&amp;J35&amp;" Curncy","PX_Last")/100</f>
        <v>9.605000000000001E-2</v>
      </c>
      <c r="L35" s="2">
        <f>_xll.QDates_AddPeriod($B$2,J35,"F","NYC+LON")</f>
        <v>43432</v>
      </c>
    </row>
    <row r="36" spans="1:12" x14ac:dyDescent="0.25">
      <c r="A36" s="1" t="str">
        <f t="shared" si="0"/>
        <v>LMCADP 20210317 LME</v>
      </c>
      <c r="B36" s="2">
        <f>_xll.QDates_NextLMECurveDate(B35,$F$1,FALSE)</f>
        <v>44272</v>
      </c>
      <c r="C36" s="3">
        <f>_xll.BDP(A36&amp;" Comdty","PX_SETTLE")</f>
        <v>6195</v>
      </c>
      <c r="D36" t="str">
        <f t="shared" si="1"/>
        <v>Mar21</v>
      </c>
      <c r="F36" t="s">
        <v>29</v>
      </c>
      <c r="G36" s="7">
        <f>_xll.BDP("XAUSR"&amp;F36&amp;" Curncy","PX_Last")/100</f>
        <v>2.5600000000000001E-2</v>
      </c>
      <c r="H36" s="2">
        <f>_xll.QDates_AddPeriod($B$2,F36,"F","NYC+LON")</f>
        <v>43613</v>
      </c>
      <c r="J36" t="s">
        <v>45</v>
      </c>
      <c r="K36" s="7">
        <f>_xll.BDP("XAUUSDV"&amp;J36&amp;" Curncy","PX_Last")/100</f>
        <v>9.9149999999999988E-2</v>
      </c>
      <c r="L36" s="2">
        <f>_xll.QDates_AddPeriod($B$2,J36,"F","NYC+LON")</f>
        <v>43524</v>
      </c>
    </row>
    <row r="37" spans="1:12" x14ac:dyDescent="0.25">
      <c r="A37" s="1" t="str">
        <f t="shared" ref="A37:A68" si="2">"LM"&amp;$F$2&amp;"DP "&amp;TEXT(B37,"yyyymmdd")&amp;" LME"</f>
        <v>LMCADP 20210421 LME</v>
      </c>
      <c r="B37" s="2">
        <f>_xll.QDates_NextLMECurveDate(B36,$F$1,FALSE)</f>
        <v>44307</v>
      </c>
      <c r="C37" s="3">
        <f>_xll.BDP(A37&amp;" Comdty","PX_SETTLE")</f>
        <v>6197</v>
      </c>
      <c r="D37" t="str">
        <f t="shared" si="1"/>
        <v>Apr21</v>
      </c>
      <c r="F37" t="s">
        <v>31</v>
      </c>
      <c r="G37" s="7">
        <f>_xll.BDP("XAUSR"&amp;F37&amp;" Curncy","PX_Last")/100</f>
        <v>2.7000000000000003E-2</v>
      </c>
      <c r="H37" s="2">
        <f>_xll.QDates_AddPeriod($B$2,F37,"F","NYC+LON")</f>
        <v>43705</v>
      </c>
      <c r="J37" t="s">
        <v>46</v>
      </c>
      <c r="K37" s="7">
        <f>_xll.BDP("XAUUSDV"&amp;J37&amp;" Curncy","PX_Last")/100</f>
        <v>0.10335000000000001</v>
      </c>
      <c r="L37" s="2">
        <f>_xll.QDates_AddPeriod($B$2,J37,"F","NYC+LON")</f>
        <v>43613</v>
      </c>
    </row>
    <row r="38" spans="1:12" x14ac:dyDescent="0.25">
      <c r="A38" s="1" t="str">
        <f t="shared" si="2"/>
        <v>LMCADP 20210519 LME</v>
      </c>
      <c r="B38" s="2">
        <f>_xll.QDates_NextLMECurveDate(B37,$F$1,FALSE)</f>
        <v>44335</v>
      </c>
      <c r="C38" s="3">
        <f>_xll.BDP(A38&amp;" Comdty","PX_SETTLE")</f>
        <v>6199</v>
      </c>
      <c r="D38" t="str">
        <f t="shared" si="1"/>
        <v>May21</v>
      </c>
      <c r="F38" t="s">
        <v>30</v>
      </c>
      <c r="G38" s="7">
        <f>_xll.BDP("XAUSR"&amp;F38&amp;" Curncy","PX_Last")/100</f>
        <v>2.8999999999999998E-2</v>
      </c>
      <c r="H38" s="2">
        <f>_xll.QDates_AddPeriod($B$2,F38,"F","NYC+LON")</f>
        <v>44071</v>
      </c>
      <c r="J38" t="s">
        <v>50</v>
      </c>
      <c r="K38" s="7">
        <f>_xll.BDP("XAUUSDV"&amp;J38&amp;" Curncy","PX_Last")/100</f>
        <v>0.1061</v>
      </c>
      <c r="L38" s="2">
        <f>_xll.QDates_AddPeriod($B$2,J38,"F","NYC+LON")</f>
        <v>43705</v>
      </c>
    </row>
    <row r="39" spans="1:12" x14ac:dyDescent="0.25">
      <c r="A39" s="1" t="str">
        <f t="shared" si="2"/>
        <v>LMCADP 20210616 LME</v>
      </c>
      <c r="B39" s="2">
        <f>_xll.QDates_NextLMECurveDate(B38,$F$1,FALSE)</f>
        <v>44363</v>
      </c>
      <c r="C39" s="3">
        <f>_xll.BDP(A39&amp;" Comdty","PX_SETTLE")</f>
        <v>6201</v>
      </c>
      <c r="D39" t="str">
        <f t="shared" si="1"/>
        <v>Jun21</v>
      </c>
      <c r="J39" t="s">
        <v>47</v>
      </c>
      <c r="K39" s="7">
        <f>_xll.BDP("XAUUSDV"&amp;J39&amp;" Curncy","PX_Last")/100</f>
        <v>0.11289999999999999</v>
      </c>
      <c r="L39" s="2">
        <f>_xll.QDates_AddPeriod($B$2,J39,"F","NYC+LON")</f>
        <v>43889</v>
      </c>
    </row>
    <row r="40" spans="1:12" x14ac:dyDescent="0.25">
      <c r="A40" s="1" t="str">
        <f t="shared" si="2"/>
        <v>LMCADP 20210721 LME</v>
      </c>
      <c r="B40" s="2">
        <f>_xll.QDates_NextLMECurveDate(B39,$F$1,FALSE)</f>
        <v>44398</v>
      </c>
      <c r="C40" s="3">
        <f>_xll.BDP(A40&amp;" Comdty","PX_SETTLE")</f>
        <v>6203</v>
      </c>
      <c r="D40" t="str">
        <f t="shared" si="1"/>
        <v>Jul21</v>
      </c>
      <c r="J40" t="s">
        <v>48</v>
      </c>
      <c r="K40" s="7">
        <f>_xll.BDP("XAUUSDV"&amp;J40&amp;" Curncy","PX_Last")/100</f>
        <v>0.1166</v>
      </c>
      <c r="L40" s="2">
        <f>_xll.QDates_AddPeriod($B$2,J40,"F","NYC+LON")</f>
        <v>44071</v>
      </c>
    </row>
    <row r="41" spans="1:12" x14ac:dyDescent="0.25">
      <c r="A41" s="1" t="str">
        <f t="shared" si="2"/>
        <v>LMCADP 20210818 LME</v>
      </c>
      <c r="B41" s="2">
        <f>_xll.QDates_NextLMECurveDate(B40,$F$1,FALSE)</f>
        <v>44426</v>
      </c>
      <c r="C41" s="3">
        <f>_xll.BDP(A41&amp;" Comdty","PX_SETTLE")</f>
        <v>6205</v>
      </c>
      <c r="D41" t="str">
        <f t="shared" si="1"/>
        <v>Aug21</v>
      </c>
    </row>
    <row r="42" spans="1:12" x14ac:dyDescent="0.25">
      <c r="A42" s="1" t="str">
        <f t="shared" si="2"/>
        <v>LMCADP 20210915 LME</v>
      </c>
      <c r="B42" s="2">
        <f>_xll.QDates_NextLMECurveDate(B41,$F$1,FALSE)</f>
        <v>44454</v>
      </c>
      <c r="C42" s="3">
        <f>_xll.BDP(A42&amp;" Comdty","PX_SETTLE")</f>
        <v>6207</v>
      </c>
      <c r="D42" t="str">
        <f t="shared" si="1"/>
        <v>Sep21</v>
      </c>
    </row>
    <row r="43" spans="1:12" x14ac:dyDescent="0.25">
      <c r="A43" s="1" t="str">
        <f t="shared" si="2"/>
        <v>LMCADP 20211020 LME</v>
      </c>
      <c r="B43" s="2">
        <f>_xll.QDates_NextLMECurveDate(B42,$F$1,FALSE)</f>
        <v>44489</v>
      </c>
      <c r="C43" s="3">
        <f>_xll.BDP(A43&amp;" Comdty","PX_SETTLE")</f>
        <v>6209</v>
      </c>
      <c r="D43" t="str">
        <f t="shared" si="1"/>
        <v>Oct21</v>
      </c>
    </row>
    <row r="44" spans="1:12" x14ac:dyDescent="0.25">
      <c r="A44" s="1" t="str">
        <f t="shared" si="2"/>
        <v>LMCADP 20211117 LME</v>
      </c>
      <c r="B44" s="2">
        <f>_xll.QDates_NextLMECurveDate(B43,$F$1,FALSE)</f>
        <v>44517</v>
      </c>
      <c r="C44" s="3">
        <f>_xll.BDP(A44&amp;" Comdty","PX_SETTLE")</f>
        <v>6211</v>
      </c>
      <c r="D44" t="str">
        <f t="shared" si="1"/>
        <v>Nov21</v>
      </c>
    </row>
    <row r="45" spans="1:12" x14ac:dyDescent="0.25">
      <c r="A45" s="1" t="str">
        <f t="shared" si="2"/>
        <v>LMCADP 20211215 LME</v>
      </c>
      <c r="B45" s="2">
        <f>_xll.QDates_NextLMECurveDate(B44,$F$1,FALSE)</f>
        <v>44545</v>
      </c>
      <c r="C45" s="3">
        <f>_xll.BDP(A45&amp;" Comdty","PX_SETTLE")</f>
        <v>6213</v>
      </c>
      <c r="D45" t="str">
        <f t="shared" si="1"/>
        <v>Dec21</v>
      </c>
    </row>
    <row r="46" spans="1:12" x14ac:dyDescent="0.25">
      <c r="A46" s="1" t="str">
        <f t="shared" si="2"/>
        <v>LMCADP 20220119 LME</v>
      </c>
      <c r="B46" s="2">
        <f>_xll.QDates_NextLMECurveDate(B45,$F$1,FALSE)</f>
        <v>44580</v>
      </c>
      <c r="C46" s="3">
        <f>_xll.BDP(A46&amp;" Comdty","PX_SETTLE")</f>
        <v>6213</v>
      </c>
      <c r="D46" t="str">
        <f t="shared" si="1"/>
        <v>Jan22</v>
      </c>
    </row>
    <row r="47" spans="1:12" x14ac:dyDescent="0.25">
      <c r="A47" s="1" t="str">
        <f t="shared" si="2"/>
        <v>LMCADP 20220216 LME</v>
      </c>
      <c r="B47" s="2">
        <f>_xll.QDates_NextLMECurveDate(B46,$F$1,FALSE)</f>
        <v>44608</v>
      </c>
      <c r="C47" s="3">
        <f>_xll.BDP(A47&amp;" Comdty","PX_SETTLE")</f>
        <v>6213</v>
      </c>
      <c r="D47" t="str">
        <f t="shared" si="1"/>
        <v>Feb22</v>
      </c>
    </row>
    <row r="48" spans="1:12" x14ac:dyDescent="0.25">
      <c r="A48" s="1" t="str">
        <f t="shared" si="2"/>
        <v>LMCADP 20220316 LME</v>
      </c>
      <c r="B48" s="2">
        <f>_xll.QDates_NextLMECurveDate(B47,$F$1,FALSE)</f>
        <v>44636</v>
      </c>
      <c r="C48" s="3">
        <f>_xll.BDP(A48&amp;" Comdty","PX_SETTLE")</f>
        <v>6213</v>
      </c>
      <c r="D48" t="str">
        <f t="shared" si="1"/>
        <v>Mar22</v>
      </c>
    </row>
    <row r="49" spans="1:4" x14ac:dyDescent="0.25">
      <c r="A49" s="1" t="str">
        <f t="shared" si="2"/>
        <v>LMCADP 20220420 LME</v>
      </c>
      <c r="B49" s="2">
        <f>_xll.QDates_NextLMECurveDate(B48,$F$1,FALSE)</f>
        <v>44671</v>
      </c>
      <c r="C49" s="3">
        <f>_xll.BDP(A49&amp;" Comdty","PX_SETTLE")</f>
        <v>6213</v>
      </c>
      <c r="D49" t="str">
        <f t="shared" si="1"/>
        <v>Apr22</v>
      </c>
    </row>
    <row r="50" spans="1:4" x14ac:dyDescent="0.25">
      <c r="A50" s="1" t="str">
        <f t="shared" si="2"/>
        <v>LMCADP 20220518 LME</v>
      </c>
      <c r="B50" s="2">
        <f>_xll.QDates_NextLMECurveDate(B49,$F$1,FALSE)</f>
        <v>44699</v>
      </c>
      <c r="C50" s="3">
        <f>_xll.BDP(A50&amp;" Comdty","PX_SETTLE")</f>
        <v>6213</v>
      </c>
      <c r="D50" t="str">
        <f t="shared" si="1"/>
        <v>May22</v>
      </c>
    </row>
    <row r="51" spans="1:4" x14ac:dyDescent="0.25">
      <c r="A51" s="1" t="str">
        <f t="shared" si="2"/>
        <v>LMCADP 20220615 LME</v>
      </c>
      <c r="B51" s="2">
        <f>_xll.QDates_NextLMECurveDate(B50,$F$1,FALSE)</f>
        <v>44727</v>
      </c>
      <c r="C51" s="3">
        <f>_xll.BDP(A51&amp;" Comdty","PX_SETTLE")</f>
        <v>6213</v>
      </c>
      <c r="D51" t="str">
        <f t="shared" si="1"/>
        <v>Jun22</v>
      </c>
    </row>
    <row r="52" spans="1:4" x14ac:dyDescent="0.25">
      <c r="A52" s="1" t="str">
        <f t="shared" si="2"/>
        <v>LMCADP 20220720 LME</v>
      </c>
      <c r="B52" s="2">
        <f>_xll.QDates_NextLMECurveDate(B51,$F$1,FALSE)</f>
        <v>44762</v>
      </c>
      <c r="C52" s="3">
        <f>_xll.BDP(A52&amp;" Comdty","PX_SETTLE")</f>
        <v>6213</v>
      </c>
      <c r="D52" t="str">
        <f t="shared" si="1"/>
        <v>Jul22</v>
      </c>
    </row>
    <row r="53" spans="1:4" x14ac:dyDescent="0.25">
      <c r="A53" s="1" t="str">
        <f t="shared" si="2"/>
        <v>LMCADP 20220817 LME</v>
      </c>
      <c r="B53" s="2">
        <f>_xll.QDates_NextLMECurveDate(B52,$F$1,FALSE)</f>
        <v>44790</v>
      </c>
      <c r="C53" s="3">
        <f>_xll.BDP(A53&amp;" Comdty","PX_SETTLE")</f>
        <v>6213</v>
      </c>
      <c r="D53" t="str">
        <f t="shared" si="1"/>
        <v>Aug22</v>
      </c>
    </row>
    <row r="54" spans="1:4" x14ac:dyDescent="0.25">
      <c r="A54" s="1" t="str">
        <f t="shared" si="2"/>
        <v>LMCADP 20220921 LME</v>
      </c>
      <c r="B54" s="2">
        <f>_xll.QDates_NextLMECurveDate(B53,$F$1,FALSE)</f>
        <v>44825</v>
      </c>
      <c r="C54" s="3">
        <f>_xll.BDP(A54&amp;" Comdty","PX_SETTLE")</f>
        <v>6213</v>
      </c>
      <c r="D54" t="str">
        <f t="shared" si="1"/>
        <v>Sep22</v>
      </c>
    </row>
    <row r="55" spans="1:4" x14ac:dyDescent="0.25">
      <c r="A55" s="1" t="str">
        <f t="shared" si="2"/>
        <v>LMCADP 20221019 LME</v>
      </c>
      <c r="B55" s="2">
        <f>_xll.QDates_NextLMECurveDate(B54,$F$1,FALSE)</f>
        <v>44853</v>
      </c>
      <c r="C55" s="3">
        <f>_xll.BDP(A55&amp;" Comdty","PX_SETTLE")</f>
        <v>6213</v>
      </c>
      <c r="D55" t="str">
        <f t="shared" si="1"/>
        <v>Oct22</v>
      </c>
    </row>
    <row r="56" spans="1:4" x14ac:dyDescent="0.25">
      <c r="A56" s="1" t="str">
        <f t="shared" si="2"/>
        <v>LMCADP 20221116 LME</v>
      </c>
      <c r="B56" s="2">
        <f>_xll.QDates_NextLMECurveDate(B55,$F$1,FALSE)</f>
        <v>44881</v>
      </c>
      <c r="C56" s="3">
        <f>_xll.BDP(A56&amp;" Comdty","PX_SETTLE")</f>
        <v>6213</v>
      </c>
      <c r="D56" t="str">
        <f t="shared" si="1"/>
        <v>Nov22</v>
      </c>
    </row>
    <row r="57" spans="1:4" x14ac:dyDescent="0.25">
      <c r="A57" s="1" t="str">
        <f t="shared" si="2"/>
        <v>LMCADP 20221221 LME</v>
      </c>
      <c r="B57" s="2">
        <f>_xll.QDates_NextLMECurveDate(B56,$F$1,FALSE)</f>
        <v>44916</v>
      </c>
      <c r="C57" s="3">
        <f>_xll.BDP(A57&amp;" Comdty","PX_SETTLE")</f>
        <v>6213</v>
      </c>
      <c r="D57" t="str">
        <f t="shared" si="1"/>
        <v>Dec22</v>
      </c>
    </row>
    <row r="58" spans="1:4" x14ac:dyDescent="0.25">
      <c r="A58" s="1" t="str">
        <f t="shared" si="2"/>
        <v>LMCADP 20230118 LME</v>
      </c>
      <c r="B58" s="2">
        <f>_xll.QDates_NextLMECurveDate(B57,$F$1,FALSE)</f>
        <v>44944</v>
      </c>
      <c r="C58" s="3">
        <f>_xll.BDP(A58&amp;" Comdty","PX_SETTLE")</f>
        <v>6213</v>
      </c>
      <c r="D58" t="str">
        <f t="shared" si="1"/>
        <v>Jan23</v>
      </c>
    </row>
    <row r="59" spans="1:4" x14ac:dyDescent="0.25">
      <c r="A59" s="1" t="str">
        <f t="shared" si="2"/>
        <v>LMCADP 20230215 LME</v>
      </c>
      <c r="B59" s="2">
        <f>_xll.QDates_NextLMECurveDate(B58,$F$1,FALSE)</f>
        <v>44972</v>
      </c>
      <c r="C59" s="3">
        <f>_xll.BDP(A59&amp;" Comdty","PX_SETTLE")</f>
        <v>6213</v>
      </c>
      <c r="D59" t="str">
        <f t="shared" si="1"/>
        <v>Feb23</v>
      </c>
    </row>
    <row r="60" spans="1:4" x14ac:dyDescent="0.25">
      <c r="A60" s="1" t="str">
        <f t="shared" si="2"/>
        <v>LMCADP 20230315 LME</v>
      </c>
      <c r="B60" s="2">
        <f>_xll.QDates_NextLMECurveDate(B59,$F$1,FALSE)</f>
        <v>45000</v>
      </c>
      <c r="C60" s="3">
        <f>_xll.BDP(A60&amp;" Comdty","PX_SETTLE")</f>
        <v>6213</v>
      </c>
      <c r="D60" t="str">
        <f t="shared" si="1"/>
        <v>Mar23</v>
      </c>
    </row>
    <row r="61" spans="1:4" x14ac:dyDescent="0.25">
      <c r="A61" s="1" t="str">
        <f t="shared" si="2"/>
        <v>LMCADP 20230419 LME</v>
      </c>
      <c r="B61" s="2">
        <f>_xll.QDates_NextLMECurveDate(B60,$F$1,FALSE)</f>
        <v>45035</v>
      </c>
      <c r="C61" s="3">
        <f>_xll.BDP(A61&amp;" Comdty","PX_SETTLE")</f>
        <v>6213</v>
      </c>
      <c r="D61" t="str">
        <f t="shared" si="1"/>
        <v>Apr23</v>
      </c>
    </row>
    <row r="62" spans="1:4" x14ac:dyDescent="0.25">
      <c r="A62" s="1" t="str">
        <f t="shared" si="2"/>
        <v>LMCADP 20230517 LME</v>
      </c>
      <c r="B62" s="2">
        <f>_xll.QDates_NextLMECurveDate(B61,$F$1,FALSE)</f>
        <v>45063</v>
      </c>
      <c r="C62" s="3">
        <f>_xll.BDP(A62&amp;" Comdty","PX_SETTLE")</f>
        <v>6213</v>
      </c>
      <c r="D62" t="str">
        <f t="shared" si="1"/>
        <v>May23</v>
      </c>
    </row>
    <row r="63" spans="1:4" x14ac:dyDescent="0.25">
      <c r="A63" s="1" t="str">
        <f t="shared" si="2"/>
        <v>LMCADP 20230621 LME</v>
      </c>
      <c r="B63" s="2">
        <f>_xll.QDates_NextLMECurveDate(B62,$F$1,FALSE)</f>
        <v>45098</v>
      </c>
      <c r="C63" s="3">
        <f>_xll.BDP(A63&amp;" Comdty","PX_SETTLE")</f>
        <v>6213</v>
      </c>
      <c r="D63" t="str">
        <f t="shared" si="1"/>
        <v>Jun23</v>
      </c>
    </row>
    <row r="64" spans="1:4" x14ac:dyDescent="0.25">
      <c r="A64" s="1" t="str">
        <f t="shared" si="2"/>
        <v>LMCADP 20230719 LME</v>
      </c>
      <c r="B64" s="2">
        <f>_xll.QDates_NextLMECurveDate(B63,$F$1,FALSE)</f>
        <v>45126</v>
      </c>
      <c r="C64" s="3">
        <f>_xll.BDP(A64&amp;" Comdty","PX_SETTLE")</f>
        <v>6213</v>
      </c>
      <c r="D64" t="str">
        <f t="shared" si="1"/>
        <v>Jul23</v>
      </c>
    </row>
    <row r="65" spans="1:4" x14ac:dyDescent="0.25">
      <c r="A65" s="1" t="str">
        <f t="shared" si="2"/>
        <v>LMCADP 20230816 LME</v>
      </c>
      <c r="B65" s="2">
        <f>_xll.QDates_NextLMECurveDate(B64,$F$1,FALSE)</f>
        <v>45154</v>
      </c>
      <c r="C65" s="3">
        <f>_xll.BDP(A65&amp;" Comdty","PX_SETTLE")</f>
        <v>6213</v>
      </c>
      <c r="D65" t="str">
        <f t="shared" si="1"/>
        <v>Aug23</v>
      </c>
    </row>
    <row r="66" spans="1:4" x14ac:dyDescent="0.25">
      <c r="A66" s="1" t="str">
        <f t="shared" si="2"/>
        <v>LMCADP 20230920 LME</v>
      </c>
      <c r="B66" s="2">
        <f>_xll.QDates_NextLMECurveDate(B65,$F$1,FALSE)</f>
        <v>45189</v>
      </c>
      <c r="C66" s="3">
        <f>_xll.BDP(A66&amp;" Comdty","PX_SETTLE")</f>
        <v>6213</v>
      </c>
      <c r="D66" t="str">
        <f t="shared" si="1"/>
        <v>Sep23</v>
      </c>
    </row>
    <row r="67" spans="1:4" x14ac:dyDescent="0.25">
      <c r="A67" s="1" t="str">
        <f t="shared" si="2"/>
        <v>LMCADP 20231018 LME</v>
      </c>
      <c r="B67" s="2">
        <f>_xll.QDates_NextLMECurveDate(B66,$F$1,FALSE)</f>
        <v>45217</v>
      </c>
      <c r="C67" s="3">
        <f>_xll.BDP(A67&amp;" Comdty","PX_SETTLE")</f>
        <v>6213</v>
      </c>
      <c r="D67" t="str">
        <f t="shared" si="1"/>
        <v>Oct23</v>
      </c>
    </row>
    <row r="68" spans="1:4" x14ac:dyDescent="0.25">
      <c r="A68" s="1" t="str">
        <f t="shared" si="2"/>
        <v>LMCADP 20231115 LME</v>
      </c>
      <c r="B68" s="2">
        <f>_xll.QDates_NextLMECurveDate(B67,$F$1,FALSE)</f>
        <v>45245</v>
      </c>
      <c r="C68" s="3">
        <f>_xll.BDP(A68&amp;" Comdty","PX_SETTLE")</f>
        <v>6213</v>
      </c>
      <c r="D68" t="str">
        <f t="shared" si="1"/>
        <v>Nov23</v>
      </c>
    </row>
    <row r="69" spans="1:4" x14ac:dyDescent="0.25">
      <c r="A69" s="1" t="str">
        <f t="shared" ref="A69:A100" si="3">"LM"&amp;$F$2&amp;"DP "&amp;TEXT(B69,"yyyymmdd")&amp;" LME"</f>
        <v>LMCADP 20231220 LME</v>
      </c>
      <c r="B69" s="2">
        <f>_xll.QDates_NextLMECurveDate(B68,$F$1,FALSE)</f>
        <v>45280</v>
      </c>
      <c r="C69" s="3">
        <f>_xll.BDP(A69&amp;" Comdty","PX_SETTLE")</f>
        <v>6213</v>
      </c>
      <c r="D69" t="str">
        <f t="shared" si="1"/>
        <v>Dec23</v>
      </c>
    </row>
    <row r="70" spans="1:4" x14ac:dyDescent="0.25">
      <c r="A70" s="1" t="str">
        <f t="shared" si="3"/>
        <v>LMCADP 20240117 LME</v>
      </c>
      <c r="B70" s="2">
        <f>_xll.QDates_NextLMECurveDate(B69,$F$1,FALSE)</f>
        <v>45308</v>
      </c>
      <c r="C70" s="3">
        <f>_xll.BDP(A70&amp;" Comdty","PX_SETTLE")</f>
        <v>6213</v>
      </c>
      <c r="D70" t="str">
        <f t="shared" ref="D70:D128" si="4">IF(B70=$F$1,"3m",TEXT(B70,"mmmyy"))</f>
        <v>Jan24</v>
      </c>
    </row>
    <row r="71" spans="1:4" x14ac:dyDescent="0.25">
      <c r="A71" s="1" t="str">
        <f t="shared" si="3"/>
        <v>LMCADP 20240221 LME</v>
      </c>
      <c r="B71" s="2">
        <f>_xll.QDates_NextLMECurveDate(B70,$F$1,FALSE)</f>
        <v>45343</v>
      </c>
      <c r="C71" s="3">
        <f>_xll.BDP(A71&amp;" Comdty","PX_SETTLE")</f>
        <v>6213</v>
      </c>
      <c r="D71" t="str">
        <f t="shared" si="4"/>
        <v>Feb24</v>
      </c>
    </row>
    <row r="72" spans="1:4" x14ac:dyDescent="0.25">
      <c r="A72" s="1" t="str">
        <f t="shared" si="3"/>
        <v>LMCADP 20240320 LME</v>
      </c>
      <c r="B72" s="2">
        <f>_xll.QDates_NextLMECurveDate(B71,$F$1,FALSE)</f>
        <v>45371</v>
      </c>
      <c r="C72" s="3">
        <f>_xll.BDP(A72&amp;" Comdty","PX_SETTLE")</f>
        <v>6213</v>
      </c>
      <c r="D72" t="str">
        <f t="shared" si="4"/>
        <v>Mar24</v>
      </c>
    </row>
    <row r="73" spans="1:4" x14ac:dyDescent="0.25">
      <c r="A73" s="1" t="str">
        <f t="shared" si="3"/>
        <v>LMCADP 20240417 LME</v>
      </c>
      <c r="B73" s="2">
        <f>_xll.QDates_NextLMECurveDate(B72,$F$1,FALSE)</f>
        <v>45399</v>
      </c>
      <c r="C73" s="3">
        <f>_xll.BDP(A73&amp;" Comdty","PX_SETTLE")</f>
        <v>6213</v>
      </c>
      <c r="D73" t="str">
        <f t="shared" si="4"/>
        <v>Apr24</v>
      </c>
    </row>
    <row r="74" spans="1:4" x14ac:dyDescent="0.25">
      <c r="A74" s="1" t="str">
        <f t="shared" si="3"/>
        <v>LMCADP 20240515 LME</v>
      </c>
      <c r="B74" s="2">
        <f>_xll.QDates_NextLMECurveDate(B73,$F$1,FALSE)</f>
        <v>45427</v>
      </c>
      <c r="C74" s="3">
        <f>_xll.BDP(A74&amp;" Comdty","PX_SETTLE")</f>
        <v>6213</v>
      </c>
      <c r="D74" t="str">
        <f t="shared" si="4"/>
        <v>May24</v>
      </c>
    </row>
    <row r="75" spans="1:4" x14ac:dyDescent="0.25">
      <c r="A75" s="1" t="str">
        <f t="shared" si="3"/>
        <v>LMCADP 20240619 LME</v>
      </c>
      <c r="B75" s="2">
        <f>_xll.QDates_NextLMECurveDate(B74,$F$1,FALSE)</f>
        <v>45462</v>
      </c>
      <c r="C75" s="3">
        <f>_xll.BDP(A75&amp;" Comdty","PX_SETTLE")</f>
        <v>6213</v>
      </c>
      <c r="D75" t="str">
        <f t="shared" si="4"/>
        <v>Jun24</v>
      </c>
    </row>
    <row r="76" spans="1:4" x14ac:dyDescent="0.25">
      <c r="A76" s="1" t="str">
        <f t="shared" si="3"/>
        <v>LMCADP 20240717 LME</v>
      </c>
      <c r="B76" s="2">
        <f>_xll.QDates_NextLMECurveDate(B75,$F$1,FALSE)</f>
        <v>45490</v>
      </c>
      <c r="C76" s="3">
        <f>_xll.BDP(A76&amp;" Comdty","PX_SETTLE")</f>
        <v>6213</v>
      </c>
      <c r="D76" t="str">
        <f t="shared" si="4"/>
        <v>Jul24</v>
      </c>
    </row>
    <row r="77" spans="1:4" x14ac:dyDescent="0.25">
      <c r="A77" s="1" t="str">
        <f t="shared" si="3"/>
        <v>LMCADP 20240821 LME</v>
      </c>
      <c r="B77" s="2">
        <f>_xll.QDates_NextLMECurveDate(B76,$F$1,FALSE)</f>
        <v>45525</v>
      </c>
      <c r="C77" s="3">
        <f>_xll.BDP(A77&amp;" Comdty","PX_SETTLE")</f>
        <v>6213</v>
      </c>
      <c r="D77" t="str">
        <f t="shared" si="4"/>
        <v>Aug24</v>
      </c>
    </row>
    <row r="78" spans="1:4" x14ac:dyDescent="0.25">
      <c r="A78" s="1" t="str">
        <f t="shared" si="3"/>
        <v>LMCADP 20240918 LME</v>
      </c>
      <c r="B78" s="2">
        <f>_xll.QDates_NextLMECurveDate(B77,$F$1,FALSE)</f>
        <v>45553</v>
      </c>
      <c r="C78" s="3">
        <f>_xll.BDP(A78&amp;" Comdty","PX_SETTLE")</f>
        <v>6213</v>
      </c>
      <c r="D78" t="str">
        <f t="shared" si="4"/>
        <v>Sep24</v>
      </c>
    </row>
    <row r="79" spans="1:4" x14ac:dyDescent="0.25">
      <c r="A79" s="1" t="str">
        <f t="shared" si="3"/>
        <v>LMCADP 20241016 LME</v>
      </c>
      <c r="B79" s="2">
        <f>_xll.QDates_NextLMECurveDate(B78,$F$1,FALSE)</f>
        <v>45581</v>
      </c>
      <c r="C79" s="3">
        <f>_xll.BDP(A79&amp;" Comdty","PX_SETTLE")</f>
        <v>6213</v>
      </c>
      <c r="D79" t="str">
        <f t="shared" si="4"/>
        <v>Oct24</v>
      </c>
    </row>
    <row r="80" spans="1:4" x14ac:dyDescent="0.25">
      <c r="A80" s="1" t="str">
        <f t="shared" si="3"/>
        <v>LMCADP 20241120 LME</v>
      </c>
      <c r="B80" s="2">
        <f>_xll.QDates_NextLMECurveDate(B79,$F$1,FALSE)</f>
        <v>45616</v>
      </c>
      <c r="C80" s="3">
        <f>_xll.BDP(A80&amp;" Comdty","PX_SETTLE")</f>
        <v>6213</v>
      </c>
      <c r="D80" t="str">
        <f t="shared" si="4"/>
        <v>Nov24</v>
      </c>
    </row>
    <row r="81" spans="1:4" x14ac:dyDescent="0.25">
      <c r="A81" s="1" t="str">
        <f t="shared" si="3"/>
        <v>LMCADP 20241218 LME</v>
      </c>
      <c r="B81" s="2">
        <f>_xll.QDates_NextLMECurveDate(B80,$F$1,FALSE)</f>
        <v>45644</v>
      </c>
      <c r="C81" s="3">
        <f>_xll.BDP(A81&amp;" Comdty","PX_SETTLE")</f>
        <v>6213</v>
      </c>
      <c r="D81" t="str">
        <f t="shared" si="4"/>
        <v>Dec24</v>
      </c>
    </row>
    <row r="82" spans="1:4" x14ac:dyDescent="0.25">
      <c r="A82" s="1" t="str">
        <f t="shared" si="3"/>
        <v>LMCADP 20250115 LME</v>
      </c>
      <c r="B82" s="2">
        <f>_xll.QDates_NextLMECurveDate(B81,$F$1,FALSE)</f>
        <v>45672</v>
      </c>
      <c r="C82" s="3">
        <f>_xll.BDP(A82&amp;" Comdty","PX_SETTLE")</f>
        <v>6213</v>
      </c>
      <c r="D82" t="str">
        <f t="shared" si="4"/>
        <v>Jan25</v>
      </c>
    </row>
    <row r="83" spans="1:4" x14ac:dyDescent="0.25">
      <c r="A83" s="1" t="str">
        <f t="shared" si="3"/>
        <v>LMCADP 20250219 LME</v>
      </c>
      <c r="B83" s="2">
        <f>_xll.QDates_NextLMECurveDate(B82,$F$1,FALSE)</f>
        <v>45707</v>
      </c>
      <c r="C83" s="3">
        <f>_xll.BDP(A83&amp;" Comdty","PX_SETTLE")</f>
        <v>6213</v>
      </c>
      <c r="D83" t="str">
        <f t="shared" si="4"/>
        <v>Feb25</v>
      </c>
    </row>
    <row r="84" spans="1:4" x14ac:dyDescent="0.25">
      <c r="A84" s="1" t="str">
        <f t="shared" si="3"/>
        <v>LMCADP 20250319 LME</v>
      </c>
      <c r="B84" s="2">
        <f>_xll.QDates_NextLMECurveDate(B83,$F$1,FALSE)</f>
        <v>45735</v>
      </c>
      <c r="C84" s="3">
        <f>_xll.BDP(A84&amp;" Comdty","PX_SETTLE")</f>
        <v>6213</v>
      </c>
      <c r="D84" t="str">
        <f t="shared" si="4"/>
        <v>Mar25</v>
      </c>
    </row>
    <row r="85" spans="1:4" x14ac:dyDescent="0.25">
      <c r="A85" s="1" t="str">
        <f t="shared" si="3"/>
        <v>LMCADP 20250416 LME</v>
      </c>
      <c r="B85" s="2">
        <f>_xll.QDates_NextLMECurveDate(B84,$F$1,FALSE)</f>
        <v>45763</v>
      </c>
      <c r="C85" s="3">
        <f>_xll.BDP(A85&amp;" Comdty","PX_SETTLE")</f>
        <v>6213</v>
      </c>
      <c r="D85" t="str">
        <f t="shared" si="4"/>
        <v>Apr25</v>
      </c>
    </row>
    <row r="86" spans="1:4" x14ac:dyDescent="0.25">
      <c r="A86" s="1" t="str">
        <f t="shared" si="3"/>
        <v>LMCADP 20250521 LME</v>
      </c>
      <c r="B86" s="2">
        <f>_xll.QDates_NextLMECurveDate(B85,$F$1,FALSE)</f>
        <v>45798</v>
      </c>
      <c r="C86" s="3">
        <f>_xll.BDP(A86&amp;" Comdty","PX_SETTLE")</f>
        <v>6213</v>
      </c>
      <c r="D86" t="str">
        <f t="shared" si="4"/>
        <v>May25</v>
      </c>
    </row>
    <row r="87" spans="1:4" x14ac:dyDescent="0.25">
      <c r="A87" s="1" t="str">
        <f t="shared" si="3"/>
        <v>LMCADP 20250618 LME</v>
      </c>
      <c r="B87" s="2">
        <f>_xll.QDates_NextLMECurveDate(B86,$F$1,FALSE)</f>
        <v>45826</v>
      </c>
      <c r="C87" s="3">
        <f>_xll.BDP(A87&amp;" Comdty","PX_SETTLE")</f>
        <v>6213</v>
      </c>
      <c r="D87" t="str">
        <f t="shared" si="4"/>
        <v>Jun25</v>
      </c>
    </row>
    <row r="88" spans="1:4" x14ac:dyDescent="0.25">
      <c r="A88" s="1" t="str">
        <f t="shared" si="3"/>
        <v>LMCADP 20250716 LME</v>
      </c>
      <c r="B88" s="2">
        <f>_xll.QDates_NextLMECurveDate(B87,$F$1,FALSE)</f>
        <v>45854</v>
      </c>
      <c r="C88" s="3">
        <f>_xll.BDP(A88&amp;" Comdty","PX_SETTLE")</f>
        <v>6213</v>
      </c>
      <c r="D88" t="str">
        <f t="shared" si="4"/>
        <v>Jul25</v>
      </c>
    </row>
    <row r="89" spans="1:4" x14ac:dyDescent="0.25">
      <c r="A89" s="1" t="str">
        <f t="shared" si="3"/>
        <v>LMCADP 20250820 LME</v>
      </c>
      <c r="B89" s="2">
        <f>_xll.QDates_NextLMECurveDate(B88,$F$1,FALSE)</f>
        <v>45889</v>
      </c>
      <c r="C89" s="3">
        <f>_xll.BDP(A89&amp;" Comdty","PX_SETTLE")</f>
        <v>6213</v>
      </c>
      <c r="D89" t="str">
        <f t="shared" si="4"/>
        <v>Aug25</v>
      </c>
    </row>
    <row r="90" spans="1:4" x14ac:dyDescent="0.25">
      <c r="A90" s="1" t="str">
        <f t="shared" si="3"/>
        <v>LMCADP 20250917 LME</v>
      </c>
      <c r="B90" s="2">
        <f>_xll.QDates_NextLMECurveDate(B89,$F$1,FALSE)</f>
        <v>45917</v>
      </c>
      <c r="C90" s="3">
        <f>_xll.BDP(A90&amp;" Comdty","PX_SETTLE")</f>
        <v>6213</v>
      </c>
      <c r="D90" t="str">
        <f t="shared" si="4"/>
        <v>Sep25</v>
      </c>
    </row>
    <row r="91" spans="1:4" x14ac:dyDescent="0.25">
      <c r="A91" s="1" t="str">
        <f t="shared" si="3"/>
        <v>LMCADP 20251015 LME</v>
      </c>
      <c r="B91" s="2">
        <f>_xll.QDates_NextLMECurveDate(B90,$F$1,FALSE)</f>
        <v>45945</v>
      </c>
      <c r="C91" s="3">
        <f>_xll.BDP(A91&amp;" Comdty","PX_SETTLE")</f>
        <v>6213</v>
      </c>
      <c r="D91" t="str">
        <f t="shared" si="4"/>
        <v>Oct25</v>
      </c>
    </row>
    <row r="92" spans="1:4" x14ac:dyDescent="0.25">
      <c r="A92" s="1" t="str">
        <f t="shared" si="3"/>
        <v>LMCADP 20251119 LME</v>
      </c>
      <c r="B92" s="2">
        <f>_xll.QDates_NextLMECurveDate(B91,$F$1,FALSE)</f>
        <v>45980</v>
      </c>
      <c r="C92" s="3">
        <f>_xll.BDP(A92&amp;" Comdty","PX_SETTLE")</f>
        <v>6213</v>
      </c>
      <c r="D92" t="str">
        <f t="shared" si="4"/>
        <v>Nov25</v>
      </c>
    </row>
    <row r="93" spans="1:4" x14ac:dyDescent="0.25">
      <c r="A93" s="1" t="str">
        <f t="shared" si="3"/>
        <v>LMCADP 20251217 LME</v>
      </c>
      <c r="B93" s="2">
        <f>_xll.QDates_NextLMECurveDate(B92,$F$1,FALSE)</f>
        <v>46008</v>
      </c>
      <c r="C93" s="3">
        <f>_xll.BDP(A93&amp;" Comdty","PX_SETTLE")</f>
        <v>6213</v>
      </c>
      <c r="D93" t="str">
        <f t="shared" si="4"/>
        <v>Dec25</v>
      </c>
    </row>
    <row r="94" spans="1:4" x14ac:dyDescent="0.25">
      <c r="A94" s="1" t="str">
        <f t="shared" si="3"/>
        <v>LMCADP 20260121 LME</v>
      </c>
      <c r="B94" s="2">
        <f>_xll.QDates_NextLMECurveDate(B93,$F$1,FALSE)</f>
        <v>46043</v>
      </c>
      <c r="C94" s="3">
        <f>_xll.BDP(A94&amp;" Comdty","PX_SETTLE")</f>
        <v>6213</v>
      </c>
      <c r="D94" t="str">
        <f t="shared" si="4"/>
        <v>Jan26</v>
      </c>
    </row>
    <row r="95" spans="1:4" x14ac:dyDescent="0.25">
      <c r="A95" s="1" t="str">
        <f t="shared" si="3"/>
        <v>LMCADP 20260218 LME</v>
      </c>
      <c r="B95" s="2">
        <f>_xll.QDates_NextLMECurveDate(B94,$F$1,FALSE)</f>
        <v>46071</v>
      </c>
      <c r="C95" s="3">
        <f>_xll.BDP(A95&amp;" Comdty","PX_SETTLE")</f>
        <v>6213</v>
      </c>
      <c r="D95" t="str">
        <f t="shared" si="4"/>
        <v>Feb26</v>
      </c>
    </row>
    <row r="96" spans="1:4" x14ac:dyDescent="0.25">
      <c r="A96" s="1" t="str">
        <f t="shared" si="3"/>
        <v>LMCADP 20260318 LME</v>
      </c>
      <c r="B96" s="2">
        <f>_xll.QDates_NextLMECurveDate(B95,$F$1,FALSE)</f>
        <v>46099</v>
      </c>
      <c r="C96" s="3">
        <f>_xll.BDP(A96&amp;" Comdty","PX_SETTLE")</f>
        <v>6213</v>
      </c>
      <c r="D96" t="str">
        <f t="shared" si="4"/>
        <v>Mar26</v>
      </c>
    </row>
    <row r="97" spans="1:4" x14ac:dyDescent="0.25">
      <c r="A97" s="1" t="str">
        <f t="shared" si="3"/>
        <v>LMCADP 20260415 LME</v>
      </c>
      <c r="B97" s="2">
        <f>_xll.QDates_NextLMECurveDate(B96,$F$1,FALSE)</f>
        <v>46127</v>
      </c>
      <c r="C97" s="3">
        <f>_xll.BDP(A97&amp;" Comdty","PX_SETTLE")</f>
        <v>6213</v>
      </c>
      <c r="D97" t="str">
        <f t="shared" si="4"/>
        <v>Apr26</v>
      </c>
    </row>
    <row r="98" spans="1:4" x14ac:dyDescent="0.25">
      <c r="A98" s="1" t="str">
        <f t="shared" si="3"/>
        <v>LMCADP 20260520 LME</v>
      </c>
      <c r="B98" s="2">
        <f>_xll.QDates_NextLMECurveDate(B97,$F$1,FALSE)</f>
        <v>46162</v>
      </c>
      <c r="C98" s="3">
        <f>_xll.BDP(A98&amp;" Comdty","PX_SETTLE")</f>
        <v>6213</v>
      </c>
      <c r="D98" t="str">
        <f t="shared" si="4"/>
        <v>May26</v>
      </c>
    </row>
    <row r="99" spans="1:4" x14ac:dyDescent="0.25">
      <c r="A99" s="1" t="str">
        <f t="shared" si="3"/>
        <v>LMCADP 20260617 LME</v>
      </c>
      <c r="B99" s="2">
        <f>_xll.QDates_NextLMECurveDate(B98,$F$1,FALSE)</f>
        <v>46190</v>
      </c>
      <c r="C99" s="3">
        <f>_xll.BDP(A99&amp;" Comdty","PX_SETTLE")</f>
        <v>6213</v>
      </c>
      <c r="D99" t="str">
        <f t="shared" si="4"/>
        <v>Jun26</v>
      </c>
    </row>
    <row r="100" spans="1:4" x14ac:dyDescent="0.25">
      <c r="A100" s="1" t="str">
        <f t="shared" si="3"/>
        <v>LMCADP 20260715 LME</v>
      </c>
      <c r="B100" s="2">
        <f>_xll.QDates_NextLMECurveDate(B99,$F$1,FALSE)</f>
        <v>46218</v>
      </c>
      <c r="C100" s="3">
        <f>_xll.BDP(A100&amp;" Comdty","PX_SETTLE")</f>
        <v>6213</v>
      </c>
      <c r="D100" t="str">
        <f t="shared" si="4"/>
        <v>Jul26</v>
      </c>
    </row>
    <row r="101" spans="1:4" x14ac:dyDescent="0.25">
      <c r="A101" s="1" t="str">
        <f t="shared" ref="A101:A128" si="5">"LM"&amp;$F$2&amp;"DP "&amp;TEXT(B101,"yyyymmdd")&amp;" LME"</f>
        <v>LMCADP 20260819 LME</v>
      </c>
      <c r="B101" s="2">
        <f>_xll.QDates_NextLMECurveDate(B100,$F$1,FALSE)</f>
        <v>46253</v>
      </c>
      <c r="C101" s="3">
        <f>_xll.BDP(A101&amp;" Comdty","PX_SETTLE")</f>
        <v>6213</v>
      </c>
      <c r="D101" t="str">
        <f t="shared" si="4"/>
        <v>Aug26</v>
      </c>
    </row>
    <row r="102" spans="1:4" x14ac:dyDescent="0.25">
      <c r="A102" s="1" t="str">
        <f t="shared" si="5"/>
        <v>LMCADP 20260916 LME</v>
      </c>
      <c r="B102" s="2">
        <f>_xll.QDates_NextLMECurveDate(B101,$F$1,FALSE)</f>
        <v>46281</v>
      </c>
      <c r="C102" s="3">
        <f>_xll.BDP(A102&amp;" Comdty","PX_SETTLE")</f>
        <v>6213</v>
      </c>
      <c r="D102" t="str">
        <f t="shared" si="4"/>
        <v>Sep26</v>
      </c>
    </row>
    <row r="103" spans="1:4" x14ac:dyDescent="0.25">
      <c r="A103" s="1" t="str">
        <f t="shared" si="5"/>
        <v>LMCADP 20261021 LME</v>
      </c>
      <c r="B103" s="2">
        <f>_xll.QDates_NextLMECurveDate(B102,$F$1,FALSE)</f>
        <v>46316</v>
      </c>
      <c r="C103" s="3">
        <f>_xll.BDP(A103&amp;" Comdty","PX_SETTLE")</f>
        <v>6213</v>
      </c>
      <c r="D103" t="str">
        <f t="shared" si="4"/>
        <v>Oct26</v>
      </c>
    </row>
    <row r="104" spans="1:4" x14ac:dyDescent="0.25">
      <c r="A104" s="1" t="str">
        <f t="shared" si="5"/>
        <v>LMCADP 20261118 LME</v>
      </c>
      <c r="B104" s="2">
        <f>_xll.QDates_NextLMECurveDate(B103,$F$1,FALSE)</f>
        <v>46344</v>
      </c>
      <c r="C104" s="3">
        <f>_xll.BDP(A104&amp;" Comdty","PX_SETTLE")</f>
        <v>6213</v>
      </c>
      <c r="D104" t="str">
        <f t="shared" si="4"/>
        <v>Nov26</v>
      </c>
    </row>
    <row r="105" spans="1:4" x14ac:dyDescent="0.25">
      <c r="A105" s="1" t="str">
        <f t="shared" si="5"/>
        <v>LMCADP 20261216 LME</v>
      </c>
      <c r="B105" s="2">
        <f>_xll.QDates_NextLMECurveDate(B104,$F$1,FALSE)</f>
        <v>46372</v>
      </c>
      <c r="C105" s="3">
        <f>_xll.BDP(A105&amp;" Comdty","PX_SETTLE")</f>
        <v>6213</v>
      </c>
      <c r="D105" t="str">
        <f t="shared" si="4"/>
        <v>Dec26</v>
      </c>
    </row>
    <row r="106" spans="1:4" x14ac:dyDescent="0.25">
      <c r="A106" s="1" t="str">
        <f t="shared" si="5"/>
        <v>LMCADP 20270120 LME</v>
      </c>
      <c r="B106" s="2">
        <f>_xll.QDates_NextLMECurveDate(B105,$F$1,FALSE)</f>
        <v>46407</v>
      </c>
      <c r="C106" s="3">
        <f>_xll.BDP(A106&amp;" Comdty","PX_SETTLE")</f>
        <v>6213</v>
      </c>
      <c r="D106" t="str">
        <f t="shared" si="4"/>
        <v>Jan27</v>
      </c>
    </row>
    <row r="107" spans="1:4" x14ac:dyDescent="0.25">
      <c r="A107" s="1" t="str">
        <f t="shared" si="5"/>
        <v>LMCADP 20270217 LME</v>
      </c>
      <c r="B107" s="2">
        <f>_xll.QDates_NextLMECurveDate(B106,$F$1,FALSE)</f>
        <v>46435</v>
      </c>
      <c r="C107" s="3">
        <f>_xll.BDP(A107&amp;" Comdty","PX_SETTLE")</f>
        <v>6213</v>
      </c>
      <c r="D107" t="str">
        <f t="shared" si="4"/>
        <v>Feb27</v>
      </c>
    </row>
    <row r="108" spans="1:4" x14ac:dyDescent="0.25">
      <c r="A108" s="1" t="str">
        <f t="shared" si="5"/>
        <v>LMCADP 20270317 LME</v>
      </c>
      <c r="B108" s="2">
        <f>_xll.QDates_NextLMECurveDate(B107,$F$1,FALSE)</f>
        <v>46463</v>
      </c>
      <c r="C108" s="3">
        <f>_xll.BDP(A108&amp;" Comdty","PX_SETTLE")</f>
        <v>6213</v>
      </c>
      <c r="D108" t="str">
        <f t="shared" si="4"/>
        <v>Mar27</v>
      </c>
    </row>
    <row r="109" spans="1:4" x14ac:dyDescent="0.25">
      <c r="A109" s="1" t="str">
        <f t="shared" si="5"/>
        <v>LMCADP 20270421 LME</v>
      </c>
      <c r="B109" s="2">
        <f>_xll.QDates_NextLMECurveDate(B108,$F$1,FALSE)</f>
        <v>46498</v>
      </c>
      <c r="C109" s="3">
        <f>_xll.BDP(A109&amp;" Comdty","PX_SETTLE")</f>
        <v>6213</v>
      </c>
      <c r="D109" t="str">
        <f t="shared" si="4"/>
        <v>Apr27</v>
      </c>
    </row>
    <row r="110" spans="1:4" x14ac:dyDescent="0.25">
      <c r="A110" s="1" t="str">
        <f t="shared" si="5"/>
        <v>LMCADP 20270519 LME</v>
      </c>
      <c r="B110" s="2">
        <f>_xll.QDates_NextLMECurveDate(B109,$F$1,FALSE)</f>
        <v>46526</v>
      </c>
      <c r="C110" s="3">
        <f>_xll.BDP(A110&amp;" Comdty","PX_SETTLE")</f>
        <v>6213</v>
      </c>
      <c r="D110" t="str">
        <f t="shared" si="4"/>
        <v>May27</v>
      </c>
    </row>
    <row r="111" spans="1:4" x14ac:dyDescent="0.25">
      <c r="A111" s="1" t="str">
        <f t="shared" si="5"/>
        <v>LMCADP 20270616 LME</v>
      </c>
      <c r="B111" s="2">
        <f>_xll.QDates_NextLMECurveDate(B110,$F$1,FALSE)</f>
        <v>46554</v>
      </c>
      <c r="C111" s="3">
        <f>_xll.BDP(A111&amp;" Comdty","PX_SETTLE")</f>
        <v>6213</v>
      </c>
      <c r="D111" t="str">
        <f t="shared" si="4"/>
        <v>Jun27</v>
      </c>
    </row>
    <row r="112" spans="1:4" x14ac:dyDescent="0.25">
      <c r="A112" s="1" t="str">
        <f t="shared" si="5"/>
        <v>LMCADP 20270721 LME</v>
      </c>
      <c r="B112" s="2">
        <f>_xll.QDates_NextLMECurveDate(B111,$F$1,FALSE)</f>
        <v>46589</v>
      </c>
      <c r="C112" s="3">
        <f>_xll.BDP(A112&amp;" Comdty","PX_SETTLE")</f>
        <v>6213</v>
      </c>
      <c r="D112" t="str">
        <f t="shared" si="4"/>
        <v>Jul27</v>
      </c>
    </row>
    <row r="113" spans="1:4" x14ac:dyDescent="0.25">
      <c r="A113" s="1" t="str">
        <f t="shared" si="5"/>
        <v>LMCADP 20270818 LME</v>
      </c>
      <c r="B113" s="2">
        <f>_xll.QDates_NextLMECurveDate(B112,$F$1,FALSE)</f>
        <v>46617</v>
      </c>
      <c r="C113" s="3">
        <f>_xll.BDP(A113&amp;" Comdty","PX_SETTLE")</f>
        <v>6213</v>
      </c>
      <c r="D113" t="str">
        <f t="shared" si="4"/>
        <v>Aug27</v>
      </c>
    </row>
    <row r="114" spans="1:4" x14ac:dyDescent="0.25">
      <c r="A114" s="1" t="str">
        <f t="shared" si="5"/>
        <v>LMCADP 20270915 LME</v>
      </c>
      <c r="B114" s="2">
        <f>_xll.QDates_NextLMECurveDate(B113,$F$1,FALSE)</f>
        <v>46645</v>
      </c>
      <c r="C114" s="3">
        <f>_xll.BDP(A114&amp;" Comdty","PX_SETTLE")</f>
        <v>6213</v>
      </c>
      <c r="D114" t="str">
        <f t="shared" si="4"/>
        <v>Sep27</v>
      </c>
    </row>
    <row r="115" spans="1:4" x14ac:dyDescent="0.25">
      <c r="A115" s="1" t="str">
        <f t="shared" si="5"/>
        <v>LMCADP 20271020 LME</v>
      </c>
      <c r="B115" s="2">
        <f>_xll.QDates_NextLMECurveDate(B114,$F$1,FALSE)</f>
        <v>46680</v>
      </c>
      <c r="C115" s="3">
        <f>_xll.BDP(A115&amp;" Comdty","PX_SETTLE")</f>
        <v>6213</v>
      </c>
      <c r="D115" t="str">
        <f t="shared" si="4"/>
        <v>Oct27</v>
      </c>
    </row>
    <row r="116" spans="1:4" x14ac:dyDescent="0.25">
      <c r="A116" s="1" t="str">
        <f t="shared" si="5"/>
        <v>LMCADP 20271117 LME</v>
      </c>
      <c r="B116" s="2">
        <f>_xll.QDates_NextLMECurveDate(B115,$F$1,FALSE)</f>
        <v>46708</v>
      </c>
      <c r="C116" s="3">
        <f>_xll.BDP(A116&amp;" Comdty","PX_SETTLE")</f>
        <v>6213</v>
      </c>
      <c r="D116" t="str">
        <f t="shared" si="4"/>
        <v>Nov27</v>
      </c>
    </row>
    <row r="117" spans="1:4" x14ac:dyDescent="0.25">
      <c r="A117" s="1" t="str">
        <f t="shared" si="5"/>
        <v>LMCADP 20271215 LME</v>
      </c>
      <c r="B117" s="2">
        <f>_xll.QDates_NextLMECurveDate(B116,$F$1,FALSE)</f>
        <v>46736</v>
      </c>
      <c r="C117" s="3">
        <f>_xll.BDP(A117&amp;" Comdty","PX_SETTLE")</f>
        <v>6213</v>
      </c>
      <c r="D117" t="str">
        <f t="shared" si="4"/>
        <v>Dec27</v>
      </c>
    </row>
    <row r="118" spans="1:4" x14ac:dyDescent="0.25">
      <c r="A118" s="1" t="str">
        <f t="shared" si="5"/>
        <v>LMCADP 20280119 LME</v>
      </c>
      <c r="B118" s="2">
        <f>_xll.QDates_NextLMECurveDate(B117,$F$1,FALSE)</f>
        <v>46771</v>
      </c>
      <c r="C118" s="3">
        <f>_xll.BDP(A118&amp;" Comdty","PX_SETTLE")</f>
        <v>6213</v>
      </c>
      <c r="D118" t="str">
        <f t="shared" si="4"/>
        <v>Jan28</v>
      </c>
    </row>
    <row r="119" spans="1:4" x14ac:dyDescent="0.25">
      <c r="A119" s="1" t="str">
        <f t="shared" si="5"/>
        <v>LMCADP 20280216 LME</v>
      </c>
      <c r="B119" s="2">
        <f>_xll.QDates_NextLMECurveDate(B118,$F$1,FALSE)</f>
        <v>46799</v>
      </c>
      <c r="C119" s="3">
        <f>_xll.BDP(A119&amp;" Comdty","PX_SETTLE")</f>
        <v>6213</v>
      </c>
      <c r="D119" t="str">
        <f t="shared" si="4"/>
        <v>Feb28</v>
      </c>
    </row>
    <row r="120" spans="1:4" x14ac:dyDescent="0.25">
      <c r="A120" s="1" t="str">
        <f t="shared" si="5"/>
        <v>LMCADP 20280315 LME</v>
      </c>
      <c r="B120" s="2">
        <f>_xll.QDates_NextLMECurveDate(B119,$F$1,FALSE)</f>
        <v>46827</v>
      </c>
      <c r="C120" s="3">
        <f>_xll.BDP(A120&amp;" Comdty","PX_SETTLE")</f>
        <v>6213</v>
      </c>
      <c r="D120" t="str">
        <f t="shared" si="4"/>
        <v>Mar28</v>
      </c>
    </row>
    <row r="121" spans="1:4" x14ac:dyDescent="0.25">
      <c r="A121" s="1" t="str">
        <f t="shared" si="5"/>
        <v>LMCADP 20280419 LME</v>
      </c>
      <c r="B121" s="2">
        <f>_xll.QDates_NextLMECurveDate(B120,$F$1,FALSE)</f>
        <v>46862</v>
      </c>
      <c r="C121" s="3">
        <f>_xll.BDP(A121&amp;" Comdty","PX_SETTLE")</f>
        <v>6213</v>
      </c>
      <c r="D121" t="str">
        <f t="shared" si="4"/>
        <v>Apr28</v>
      </c>
    </row>
    <row r="122" spans="1:4" x14ac:dyDescent="0.25">
      <c r="A122" s="1" t="str">
        <f t="shared" si="5"/>
        <v>LMCADP 20280517 LME</v>
      </c>
      <c r="B122" s="2">
        <f>_xll.QDates_NextLMECurveDate(B121,$F$1,FALSE)</f>
        <v>46890</v>
      </c>
      <c r="C122" s="3">
        <f>_xll.BDP(A122&amp;" Comdty","PX_SETTLE")</f>
        <v>6213</v>
      </c>
      <c r="D122" t="str">
        <f t="shared" si="4"/>
        <v>May28</v>
      </c>
    </row>
    <row r="123" spans="1:4" x14ac:dyDescent="0.25">
      <c r="A123" s="1" t="str">
        <f t="shared" si="5"/>
        <v>LMCADP 20280621 LME</v>
      </c>
      <c r="B123" s="2">
        <f>_xll.QDates_NextLMECurveDate(B122,$F$1,FALSE)</f>
        <v>46925</v>
      </c>
      <c r="C123" s="3">
        <f>_xll.BDP(A123&amp;" Comdty","PX_SETTLE")</f>
        <v>6213</v>
      </c>
      <c r="D123" t="str">
        <f t="shared" si="4"/>
        <v>Jun28</v>
      </c>
    </row>
    <row r="124" spans="1:4" x14ac:dyDescent="0.25">
      <c r="A124" s="1" t="str">
        <f t="shared" si="5"/>
        <v>LMCADP 20280719 LME</v>
      </c>
      <c r="B124" s="2">
        <f>_xll.QDates_NextLMECurveDate(B123,$F$1,FALSE)</f>
        <v>46953</v>
      </c>
      <c r="C124" s="3">
        <f>_xll.BDP(A124&amp;" Comdty","PX_SETTLE")</f>
        <v>6213</v>
      </c>
      <c r="D124" t="str">
        <f t="shared" si="4"/>
        <v>Jul28</v>
      </c>
    </row>
    <row r="125" spans="1:4" x14ac:dyDescent="0.25">
      <c r="A125" s="1" t="str">
        <f t="shared" si="5"/>
        <v>LMCADP 20280816 LME</v>
      </c>
      <c r="B125" s="2">
        <f>_xll.QDates_NextLMECurveDate(B124,$F$1,FALSE)</f>
        <v>46981</v>
      </c>
      <c r="C125" s="3">
        <f>_xll.BDP(A125&amp;" Comdty","PX_SETTLE")</f>
        <v>6213</v>
      </c>
      <c r="D125" t="str">
        <f t="shared" si="4"/>
        <v>Aug28</v>
      </c>
    </row>
    <row r="126" spans="1:4" x14ac:dyDescent="0.25">
      <c r="A126" s="1" t="str">
        <f t="shared" si="5"/>
        <v>LMCADP 20280920 LME</v>
      </c>
      <c r="B126" s="2">
        <f>_xll.QDates_NextLMECurveDate(B125,$F$1,FALSE)</f>
        <v>47016</v>
      </c>
      <c r="C126" s="3">
        <f>_xll.BDP(A126&amp;" Comdty","PX_SETTLE")</f>
        <v>6213</v>
      </c>
      <c r="D126" t="str">
        <f t="shared" si="4"/>
        <v>Sep28</v>
      </c>
    </row>
    <row r="127" spans="1:4" x14ac:dyDescent="0.25">
      <c r="A127" s="1" t="str">
        <f t="shared" si="5"/>
        <v>LMCADP 20281018 LME</v>
      </c>
      <c r="B127" s="2">
        <f>_xll.QDates_NextLMECurveDate(B126,$F$1,FALSE)</f>
        <v>47044</v>
      </c>
      <c r="C127" s="3">
        <f>_xll.BDP(A127&amp;" Comdty","PX_SETTLE")</f>
        <v>6213</v>
      </c>
      <c r="D127" t="str">
        <f t="shared" si="4"/>
        <v>Oct28</v>
      </c>
    </row>
    <row r="128" spans="1:4" x14ac:dyDescent="0.25">
      <c r="A128" s="1" t="str">
        <f t="shared" si="5"/>
        <v>LMCADP 20281115 LME</v>
      </c>
      <c r="B128" s="2">
        <f>_xll.QDates_NextLMECurveDate(B127,$F$1,FALSE)</f>
        <v>47072</v>
      </c>
      <c r="C128" s="3">
        <f>_xll.BDP(A128&amp;" Comdty","PX_SETTLE")</f>
        <v>6213</v>
      </c>
      <c r="D128" t="str">
        <f t="shared" si="4"/>
        <v>Nov28</v>
      </c>
    </row>
    <row r="129" spans="2:5" x14ac:dyDescent="0.25">
      <c r="B129" s="2"/>
      <c r="C129" s="1"/>
      <c r="D129" s="3"/>
      <c r="E129" s="3"/>
    </row>
    <row r="130" spans="2:5" x14ac:dyDescent="0.25">
      <c r="B130" s="2"/>
      <c r="C130" s="1"/>
      <c r="D130" s="3"/>
      <c r="E130" s="3"/>
    </row>
    <row r="131" spans="2:5" x14ac:dyDescent="0.25">
      <c r="B131" s="2"/>
      <c r="C131" s="1"/>
      <c r="D131" s="3"/>
      <c r="E131" s="3"/>
    </row>
    <row r="132" spans="2:5" x14ac:dyDescent="0.25">
      <c r="B132" s="2"/>
      <c r="C132" s="1"/>
      <c r="D132" s="3"/>
      <c r="E132" s="3"/>
    </row>
    <row r="133" spans="2:5" x14ac:dyDescent="0.25">
      <c r="B133" s="2"/>
      <c r="C133" s="1"/>
      <c r="D133" s="3"/>
      <c r="E133" s="3"/>
    </row>
    <row r="134" spans="2:5" x14ac:dyDescent="0.25">
      <c r="B134" s="2"/>
      <c r="C134" s="1"/>
      <c r="D134" s="3"/>
      <c r="E134" s="3"/>
    </row>
    <row r="135" spans="2:5" x14ac:dyDescent="0.25">
      <c r="B135" s="2"/>
      <c r="C135" s="1"/>
      <c r="D135" s="3"/>
      <c r="E135" s="3"/>
    </row>
    <row r="136" spans="2:5" x14ac:dyDescent="0.25">
      <c r="B136" s="2"/>
      <c r="C136" s="1"/>
      <c r="D136" s="3"/>
      <c r="E136" s="3"/>
    </row>
    <row r="137" spans="2:5" x14ac:dyDescent="0.25">
      <c r="B137" s="2"/>
      <c r="C137" s="1"/>
      <c r="D137" s="3"/>
      <c r="E137" s="3"/>
    </row>
    <row r="138" spans="2:5" x14ac:dyDescent="0.25">
      <c r="B138" s="2"/>
      <c r="C138" s="1"/>
      <c r="D138" s="3"/>
      <c r="E138" s="3"/>
    </row>
    <row r="139" spans="2:5" x14ac:dyDescent="0.25">
      <c r="B139" s="2"/>
      <c r="C139" s="1"/>
      <c r="D139" s="3"/>
      <c r="E139" s="3"/>
    </row>
    <row r="140" spans="2:5" x14ac:dyDescent="0.25">
      <c r="B140" s="2"/>
      <c r="C140" s="1"/>
      <c r="D140" s="3"/>
      <c r="E140" s="3"/>
    </row>
    <row r="141" spans="2:5" x14ac:dyDescent="0.25">
      <c r="B141" s="2"/>
      <c r="C141" s="1"/>
      <c r="D141" s="3"/>
      <c r="E141" s="3"/>
    </row>
    <row r="142" spans="2:5" x14ac:dyDescent="0.25">
      <c r="B142" s="2"/>
      <c r="C142" s="1"/>
      <c r="D142" s="3"/>
      <c r="E142" s="3"/>
    </row>
    <row r="143" spans="2:5" x14ac:dyDescent="0.25">
      <c r="B143" s="2"/>
      <c r="C143" s="1"/>
      <c r="D143" s="3"/>
      <c r="E143" s="3"/>
    </row>
    <row r="144" spans="2:5" x14ac:dyDescent="0.25">
      <c r="B144" s="2"/>
      <c r="C144" s="1"/>
      <c r="D144" s="3"/>
      <c r="E144" s="3"/>
    </row>
    <row r="145" spans="2:5" x14ac:dyDescent="0.25">
      <c r="B145" s="2"/>
      <c r="C145" s="1"/>
      <c r="D145" s="3"/>
      <c r="E145" s="3"/>
    </row>
    <row r="146" spans="2:5" x14ac:dyDescent="0.25">
      <c r="B146" s="2"/>
      <c r="C146" s="1"/>
      <c r="D146" s="3"/>
      <c r="E146" s="3"/>
    </row>
    <row r="147" spans="2:5" x14ac:dyDescent="0.25">
      <c r="B147" s="2"/>
      <c r="C147" s="1"/>
      <c r="D147" s="3"/>
      <c r="E147" s="3"/>
    </row>
    <row r="148" spans="2:5" x14ac:dyDescent="0.25">
      <c r="B148" s="2"/>
      <c r="C148" s="1"/>
      <c r="D148" s="3"/>
      <c r="E148" s="3"/>
    </row>
    <row r="149" spans="2:5" x14ac:dyDescent="0.25">
      <c r="B149" s="2"/>
      <c r="C149" s="1"/>
      <c r="D149" s="3"/>
      <c r="E149" s="3"/>
    </row>
    <row r="150" spans="2:5" x14ac:dyDescent="0.25">
      <c r="B150" s="2"/>
      <c r="C150" s="1"/>
      <c r="D150" s="3"/>
      <c r="E150" s="3"/>
    </row>
    <row r="151" spans="2:5" x14ac:dyDescent="0.25">
      <c r="B151" s="2"/>
      <c r="C151" s="1"/>
      <c r="D151" s="3"/>
      <c r="E151" s="3"/>
    </row>
    <row r="152" spans="2:5" x14ac:dyDescent="0.25">
      <c r="B152" s="2"/>
      <c r="C152" s="1"/>
      <c r="D152" s="3"/>
      <c r="E152" s="3"/>
    </row>
    <row r="153" spans="2:5" x14ac:dyDescent="0.25">
      <c r="B153" s="2"/>
      <c r="C153" s="1"/>
      <c r="D153" s="3"/>
      <c r="E153" s="3"/>
    </row>
    <row r="154" spans="2:5" x14ac:dyDescent="0.25">
      <c r="B154" s="2"/>
      <c r="C154" s="1"/>
      <c r="D154" s="3"/>
      <c r="E154" s="3"/>
    </row>
    <row r="155" spans="2:5" x14ac:dyDescent="0.25">
      <c r="B155" s="2"/>
      <c r="C155" s="1"/>
      <c r="D155" s="3"/>
      <c r="E155" s="3"/>
    </row>
    <row r="156" spans="2:5" x14ac:dyDescent="0.25">
      <c r="B156" s="2"/>
      <c r="C156" s="1"/>
      <c r="D156" s="3"/>
      <c r="E15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1"/>
  <sheetViews>
    <sheetView workbookViewId="0">
      <selection activeCell="G30" sqref="G30"/>
    </sheetView>
  </sheetViews>
  <sheetFormatPr defaultRowHeight="15" x14ac:dyDescent="0.25"/>
  <cols>
    <col min="2" max="2" width="11.85546875" customWidth="1"/>
    <col min="4" max="4" width="10.85546875" bestFit="1" customWidth="1"/>
    <col min="6" max="6" width="10.7109375" bestFit="1" customWidth="1"/>
    <col min="8" max="8" width="15.28515625" bestFit="1" customWidth="1"/>
    <col min="9" max="9" width="12" bestFit="1" customWidth="1"/>
    <col min="10" max="10" width="12.7109375" bestFit="1" customWidth="1"/>
    <col min="11" max="12" width="9.28515625" bestFit="1" customWidth="1"/>
    <col min="13" max="13" width="4.28515625" customWidth="1"/>
    <col min="14" max="14" width="10.85546875" customWidth="1"/>
    <col min="15" max="16" width="10.140625" bestFit="1" customWidth="1"/>
    <col min="17" max="17" width="10.42578125" customWidth="1"/>
  </cols>
  <sheetData>
    <row r="1" spans="2:17" x14ac:dyDescent="0.25">
      <c r="H1" t="str">
        <f t="array" ref="H1:K15">_xll.QCube_DisplayCube(D19)</f>
        <v>TradeId</v>
      </c>
      <c r="I1" t="str">
        <v>Currency</v>
      </c>
      <c r="J1" t="str">
        <v>Value</v>
      </c>
      <c r="K1" t="e">
        <v>#N/A</v>
      </c>
      <c r="N1" s="2">
        <f t="array" ref="N1:O1">_xll.QDates_DatesForPeriodCode(C2)</f>
        <v>43556</v>
      </c>
      <c r="O1" s="2">
        <v>43585</v>
      </c>
    </row>
    <row r="2" spans="2:17" x14ac:dyDescent="0.25">
      <c r="B2" s="5">
        <v>43556</v>
      </c>
      <c r="C2" t="str">
        <f>UPPER(TEXT(B2,"mmm-yy"))</f>
        <v>APR-19</v>
      </c>
      <c r="D2" t="str">
        <f>_xll.QIns_CreateAsianSwap("SwpCA_"&amp;C2,C2,"CA","USD",6000,1000,"NYC","NYC","2b","2b",,"USD.LIBOR.3M")</f>
        <v>SwpCA_APR-19¬1</v>
      </c>
      <c r="H2" t="str">
        <v>SwpCA_APR-19</v>
      </c>
      <c r="I2" s="3" t="str">
        <v>USD</v>
      </c>
      <c r="J2">
        <v>128456.288386617</v>
      </c>
      <c r="K2" t="e">
        <v>#N/A</v>
      </c>
    </row>
    <row r="3" spans="2:17" x14ac:dyDescent="0.25">
      <c r="B3" s="5">
        <v>43586</v>
      </c>
      <c r="C3" t="str">
        <f t="shared" ref="C3:C15" si="0">UPPER(TEXT(B3,"mmm-yy"))</f>
        <v>MAY-19</v>
      </c>
      <c r="D3" t="str">
        <f>_xll.QIns_CreateAsianSwap("SwpCA_"&amp;C3,C3,"CA","USD",6000,1000,"NYC","NYC","2b","2b",,"USD.LIBOR.3M")</f>
        <v>SwpCA_MAY-19¬1</v>
      </c>
      <c r="H3" t="str">
        <v>SwpCA_MAY-19</v>
      </c>
      <c r="I3" s="3" t="str">
        <v>USD</v>
      </c>
      <c r="J3">
        <v>130894.70999969823</v>
      </c>
      <c r="K3" t="e">
        <v>#N/A</v>
      </c>
      <c r="N3" s="2">
        <f t="array" ref="N3:N26">TRANSPOSE(_xll.QDates_ListBusinessDaysInPeriod(N1,O1,"NYC"))</f>
        <v>43556</v>
      </c>
      <c r="O3" s="2">
        <f>_xll.QDates_AddPeriod(N3,"2b","F","NYC")</f>
        <v>43558</v>
      </c>
      <c r="P3" s="4" t="s">
        <v>13</v>
      </c>
      <c r="Q3">
        <f>_xll.QCurves_GetAveragePrice(Curves!$I$1,O3:O24)</f>
        <v>6131.2796266233772</v>
      </c>
    </row>
    <row r="4" spans="2:17" x14ac:dyDescent="0.25">
      <c r="B4" s="5">
        <v>43617</v>
      </c>
      <c r="C4" t="str">
        <f t="shared" si="0"/>
        <v>JUN-19</v>
      </c>
      <c r="D4" t="str">
        <f>_xll.QIns_CreateAsianSwap("SwpCA_"&amp;C4,C4,"CA","USD",6000,1000,"NYC","NYC","2b","2b",,"USD.LIBOR.3M")</f>
        <v>SwpCA_JUN-19¬1</v>
      </c>
      <c r="H4" t="str">
        <v>SwpCA_JUN-19</v>
      </c>
      <c r="I4" s="3" t="str">
        <v>USD</v>
      </c>
      <c r="J4">
        <v>133473.23969754911</v>
      </c>
      <c r="K4" t="e">
        <v>#N/A</v>
      </c>
      <c r="N4" s="2">
        <v>43557</v>
      </c>
      <c r="O4" s="2">
        <f>_xll.QDates_AddPeriod(N4,"2b","F","NYC")</f>
        <v>43559</v>
      </c>
      <c r="P4" s="4" t="s">
        <v>15</v>
      </c>
      <c r="Q4">
        <v>1000</v>
      </c>
    </row>
    <row r="5" spans="2:17" x14ac:dyDescent="0.25">
      <c r="B5" s="5">
        <v>43647</v>
      </c>
      <c r="C5" t="str">
        <f t="shared" si="0"/>
        <v>JUL-19</v>
      </c>
      <c r="D5" t="str">
        <f>_xll.QIns_CreateAsianSwap("SwpCA_"&amp;C5,C5,"CA","USD",6000,1000,"NYC","NYC","2b","2b",,"USD.LIBOR.3M")</f>
        <v>SwpCA_JUL-19¬1</v>
      </c>
      <c r="H5" t="str">
        <v>SwpCA_JUL-19</v>
      </c>
      <c r="I5" s="3" t="str">
        <v>USD</v>
      </c>
      <c r="J5">
        <v>136840.39451617506</v>
      </c>
      <c r="K5" t="e">
        <v>#N/A</v>
      </c>
      <c r="N5" s="2">
        <v>43558</v>
      </c>
      <c r="O5" s="2">
        <f>_xll.QDates_AddPeriod(N5,"2b","F","NYC")</f>
        <v>43560</v>
      </c>
      <c r="P5" s="4" t="s">
        <v>16</v>
      </c>
      <c r="Q5">
        <v>6000</v>
      </c>
    </row>
    <row r="6" spans="2:17" x14ac:dyDescent="0.25">
      <c r="B6" s="5">
        <v>43678</v>
      </c>
      <c r="C6" t="str">
        <f t="shared" si="0"/>
        <v>AUG-19</v>
      </c>
      <c r="D6" t="str">
        <f>_xll.QIns_CreateAsianSwap("SwpCA_"&amp;C6,C6,"CA","USD",6000,1000,"NYC","NYC","2b","2b",,"USD.LIBOR.3M")</f>
        <v>SwpCA_AUG-19¬1</v>
      </c>
      <c r="F6" s="8">
        <v>43586</v>
      </c>
      <c r="H6" t="str">
        <v>SwpCA_AUG-19</v>
      </c>
      <c r="I6" s="3" t="str">
        <v>USD</v>
      </c>
      <c r="J6">
        <v>139813.4157621098</v>
      </c>
      <c r="K6" t="e">
        <v>#N/A</v>
      </c>
      <c r="N6" s="2">
        <v>43559</v>
      </c>
      <c r="O6" s="2">
        <f>_xll.QDates_AddPeriod(N6,"2b","F","NYC")</f>
        <v>43563</v>
      </c>
      <c r="P6" s="4" t="s">
        <v>14</v>
      </c>
      <c r="Q6">
        <f>(Q3-Q5)*Q4</f>
        <v>131279.62662337723</v>
      </c>
    </row>
    <row r="7" spans="2:17" x14ac:dyDescent="0.25">
      <c r="B7" s="5">
        <v>43709</v>
      </c>
      <c r="C7" t="str">
        <f t="shared" si="0"/>
        <v>SEP-19</v>
      </c>
      <c r="D7" t="str">
        <f>_xll.QIns_CreateAsianSwap("SwpCA_"&amp;C7,C7,"CA","USD",6000,1000,"NYC","NYC","2b","2b",,"USD.LIBOR.3M")</f>
        <v>SwpCA_SEP-19¬1</v>
      </c>
      <c r="F7" s="8">
        <v>43616</v>
      </c>
      <c r="H7" t="str">
        <v>SwpCA_SEP-19</v>
      </c>
      <c r="I7" s="3" t="str">
        <v>USD</v>
      </c>
      <c r="J7">
        <v>143102.09682512039</v>
      </c>
      <c r="K7" t="e">
        <v>#N/A</v>
      </c>
      <c r="N7" s="2">
        <v>43560</v>
      </c>
      <c r="O7" s="2">
        <f>_xll.QDates_AddPeriod(N7,"2b","F","NYC")</f>
        <v>43564</v>
      </c>
      <c r="P7" s="4" t="s">
        <v>18</v>
      </c>
      <c r="Q7" s="2">
        <f>_xll.QDates_AddPeriod(O1,"2b","F","NYC")</f>
        <v>43587</v>
      </c>
    </row>
    <row r="8" spans="2:17" x14ac:dyDescent="0.25">
      <c r="B8" s="5">
        <v>43739</v>
      </c>
      <c r="C8" t="str">
        <f t="shared" si="0"/>
        <v>OCT-19</v>
      </c>
      <c r="D8" t="str">
        <f>_xll.QIns_CreateAsianSwap("SwpCA_"&amp;C8,C8,"CA","USD",6000,1000,"NYC","NYC","2b","2b",,"USD.LIBOR.3M")</f>
        <v>SwpCA_OCT-19¬1</v>
      </c>
      <c r="H8" t="str">
        <v>SwpCA_OCT-19</v>
      </c>
      <c r="I8" s="3" t="str">
        <v>USD</v>
      </c>
      <c r="J8">
        <v>146168.7064253946</v>
      </c>
      <c r="K8" t="e">
        <v>#N/A</v>
      </c>
      <c r="N8" s="2">
        <v>43563</v>
      </c>
      <c r="O8" s="2">
        <f>_xll.QDates_AddPeriod(N8,"2b","F","NYC")</f>
        <v>43565</v>
      </c>
      <c r="P8" s="4" t="s">
        <v>17</v>
      </c>
      <c r="Q8">
        <f>_xll.QCurves_GetDF(Curves!$M$2,Curves!B1,Q7)</f>
        <v>0.97849370607322039</v>
      </c>
    </row>
    <row r="9" spans="2:17" x14ac:dyDescent="0.25">
      <c r="B9" s="5">
        <v>43770</v>
      </c>
      <c r="C9" t="str">
        <f t="shared" si="0"/>
        <v>NOV-19</v>
      </c>
      <c r="D9" t="str">
        <f>_xll.QIns_CreateAsianSwap("SwpCA_"&amp;C9,C9,"CA","USD",6000,1000,"NYC","NYC","2b","2b",,"USD.LIBOR.3M")</f>
        <v>SwpCA_NOV-19¬1</v>
      </c>
      <c r="H9" t="str">
        <v>SwpCA_NOV-19</v>
      </c>
      <c r="I9" s="3" t="str">
        <v>USD</v>
      </c>
      <c r="J9">
        <v>148679.97171602843</v>
      </c>
      <c r="K9" t="e">
        <v>#N/A</v>
      </c>
      <c r="N9" s="2">
        <v>43564</v>
      </c>
      <c r="O9" s="2">
        <f>_xll.QDates_AddPeriod(N9,"2b","F","NYC")</f>
        <v>43566</v>
      </c>
      <c r="P9" s="4" t="s">
        <v>12</v>
      </c>
      <c r="Q9">
        <f>Q8*Q6</f>
        <v>128456.288386617</v>
      </c>
    </row>
    <row r="10" spans="2:17" x14ac:dyDescent="0.25">
      <c r="B10" s="5">
        <v>43800</v>
      </c>
      <c r="C10" t="str">
        <f t="shared" si="0"/>
        <v>DEC-19</v>
      </c>
      <c r="D10" t="str">
        <f>_xll.QIns_CreateAsianSwap("SwpCA_"&amp;C10,C10,"CA","USD",6000,1000,"NYC","NYC","2b","2b",,"USD.LIBOR.3M")</f>
        <v>SwpCA_DEC-19¬1</v>
      </c>
      <c r="H10" t="str">
        <v>SwpCA_DEC-19</v>
      </c>
      <c r="I10" s="3" t="str">
        <v>USD</v>
      </c>
      <c r="J10">
        <v>151410.1761603122</v>
      </c>
      <c r="K10" t="e">
        <v>#N/A</v>
      </c>
      <c r="N10" s="2">
        <v>43565</v>
      </c>
      <c r="O10" s="2">
        <f>_xll.QDates_AddPeriod(N10,"2b","F","NYC")</f>
        <v>43567</v>
      </c>
    </row>
    <row r="11" spans="2:17" x14ac:dyDescent="0.25">
      <c r="B11" s="5">
        <v>43831</v>
      </c>
      <c r="C11" t="str">
        <f t="shared" si="0"/>
        <v>JAN-20</v>
      </c>
      <c r="D11" t="str">
        <f>_xll.QIns_CreateAsianSwap("SwpCA_"&amp;C11,C11,"CA","USD",6000,1000,"NYC","NYC","2b","2b",,"USD.LIBOR.3M")</f>
        <v>SwpCA_JAN-20¬1</v>
      </c>
      <c r="H11" t="str">
        <v>SwpCA_JAN-20</v>
      </c>
      <c r="I11" s="3" t="str">
        <v>USD</v>
      </c>
      <c r="J11">
        <v>153737.5300705836</v>
      </c>
      <c r="K11" t="e">
        <v>#N/A</v>
      </c>
      <c r="N11" s="2">
        <v>43566</v>
      </c>
      <c r="O11" s="2">
        <f>_xll.QDates_AddPeriod(N11,"2b","F","NYC")</f>
        <v>43570</v>
      </c>
      <c r="P11" s="4" t="s">
        <v>19</v>
      </c>
      <c r="Q11" s="6">
        <f>Q9-J2</f>
        <v>0</v>
      </c>
    </row>
    <row r="12" spans="2:17" x14ac:dyDescent="0.25">
      <c r="B12" s="5">
        <v>43862</v>
      </c>
      <c r="C12" t="str">
        <f t="shared" si="0"/>
        <v>FEB-20</v>
      </c>
      <c r="D12" t="str">
        <f>_xll.QIns_CreateAsianSwap("SwpCA_"&amp;C12,C12,"CA","USD",6000,1000,"NYC","NYC","2b","2b",,"USD.LIBOR.3M")</f>
        <v>SwpCA_FEB-20¬1</v>
      </c>
      <c r="H12" t="str">
        <v>SwpCA_FEB-20</v>
      </c>
      <c r="I12" s="3" t="str">
        <v>USD</v>
      </c>
      <c r="J12">
        <v>155451.2966480446</v>
      </c>
      <c r="K12" t="e">
        <v>#N/A</v>
      </c>
      <c r="N12" s="2">
        <v>43567</v>
      </c>
      <c r="O12" s="2">
        <f>_xll.QDates_AddPeriod(N12,"2b","F","NYC")</f>
        <v>43571</v>
      </c>
    </row>
    <row r="13" spans="2:17" x14ac:dyDescent="0.25">
      <c r="B13" s="5">
        <v>43891</v>
      </c>
      <c r="C13" t="str">
        <f t="shared" si="0"/>
        <v>MAR-20</v>
      </c>
      <c r="D13" t="str">
        <f>_xll.QIns_CreateAsianSwap("SwpCA_"&amp;C13,C13,"CA","USD",6000,1000,"NYC","NYC","2b","2b",,"USD.LIBOR.3M")</f>
        <v>SwpCA_MAR-20¬1</v>
      </c>
      <c r="H13" t="str">
        <v>SwpCA_MAR-20</v>
      </c>
      <c r="I13" s="3" t="str">
        <v>USD</v>
      </c>
      <c r="J13">
        <v>157464.33786238471</v>
      </c>
      <c r="K13" t="e">
        <v>#N/A</v>
      </c>
      <c r="N13" s="2">
        <v>43570</v>
      </c>
      <c r="O13" s="2">
        <f>_xll.QDates_AddPeriod(N13,"2b","F","NYC")</f>
        <v>43572</v>
      </c>
    </row>
    <row r="14" spans="2:17" x14ac:dyDescent="0.25">
      <c r="B14" s="5">
        <v>43922</v>
      </c>
      <c r="C14" t="str">
        <f t="shared" si="0"/>
        <v>APR-20</v>
      </c>
      <c r="D14" t="str">
        <f>_xll.QIns_CreateAsianSwap("SwpCA_"&amp;C14,C14,"CA","USD",6000,1000,"NYC","NYC","2b","2b",,"USD.LIBOR.3M")</f>
        <v>SwpCA_APR-20¬1</v>
      </c>
      <c r="H14" t="str">
        <v>SwpCA_APR-20</v>
      </c>
      <c r="I14" s="3" t="str">
        <v>USD</v>
      </c>
      <c r="J14">
        <v>159533.5612060354</v>
      </c>
      <c r="K14" t="e">
        <v>#N/A</v>
      </c>
      <c r="N14" s="2">
        <v>43571</v>
      </c>
      <c r="O14" s="2">
        <f>_xll.QDates_AddPeriod(N14,"2b","F","NYC")</f>
        <v>43573</v>
      </c>
    </row>
    <row r="15" spans="2:17" x14ac:dyDescent="0.25">
      <c r="B15" s="5">
        <v>43952</v>
      </c>
      <c r="C15" t="str">
        <f t="shared" si="0"/>
        <v>MAY-20</v>
      </c>
      <c r="D15" t="str">
        <f>_xll.QIns_CreateAsianSwap("SwpCA_"&amp;C15,C15,"CA","USD",6000,1000,"NYC","NYC","2b","2b",,"USD.LIBOR.3M")</f>
        <v>SwpCA_MAY-20¬1</v>
      </c>
      <c r="H15" t="str">
        <v>SwpCA_MAY-20</v>
      </c>
      <c r="I15" s="3" t="str">
        <v>USD</v>
      </c>
      <c r="J15">
        <v>161226.80519391876</v>
      </c>
      <c r="K15" t="e">
        <v>#N/A</v>
      </c>
      <c r="N15" s="2">
        <v>43572</v>
      </c>
      <c r="O15" s="2">
        <f>_xll.QDates_AddPeriod(N15,"2b","F","NYC")</f>
        <v>43574</v>
      </c>
    </row>
    <row r="16" spans="2:17" x14ac:dyDescent="0.25">
      <c r="D16" t="str">
        <f>_xll.QIns_CreateAsianSwap("SwpCA1_"&amp;C3,F6:F7,"CA","USD",6000,1000,"NYC","NYC","2b","2b",,"USD.LIBOR.3M")</f>
        <v>SwpCA1_MAY-19¬1</v>
      </c>
      <c r="N16" s="2">
        <v>43573</v>
      </c>
      <c r="O16" s="2">
        <f>_xll.QDates_AddPeriod(N16,"2b","F","NYC")</f>
        <v>43577</v>
      </c>
    </row>
    <row r="17" spans="1:15" x14ac:dyDescent="0.25">
      <c r="H17" t="str">
        <f t="array" ref="H17:L221">_xll.QCube_DisplayCube(D22)</f>
        <v>Metric</v>
      </c>
      <c r="I17" t="str">
        <v>PointLabel</v>
      </c>
      <c r="J17" t="str">
        <v>Value</v>
      </c>
      <c r="K17" t="e">
        <v>#N/A</v>
      </c>
      <c r="L17" t="e">
        <v>#N/A</v>
      </c>
      <c r="N17" s="2">
        <v>43574</v>
      </c>
      <c r="O17" s="2">
        <f>_xll.QDates_AddPeriod(N17,"2b","F","NYC")</f>
        <v>43578</v>
      </c>
    </row>
    <row r="18" spans="1:15" x14ac:dyDescent="0.25">
      <c r="C18" t="s">
        <v>11</v>
      </c>
      <c r="D18" t="str">
        <f>_xll.QIns_CreatePortfolio(C18,D2:D16)</f>
        <v>Portfolio¬1</v>
      </c>
      <c r="H18" t="str">
        <v>Gamma</v>
      </c>
      <c r="I18" s="3" t="str">
        <v>Mar19</v>
      </c>
      <c r="J18">
        <v>-9.3369138198795554E-6</v>
      </c>
      <c r="K18" t="e">
        <v>#N/A</v>
      </c>
      <c r="L18" t="e">
        <v>#N/A</v>
      </c>
      <c r="N18" s="2">
        <v>43577</v>
      </c>
      <c r="O18" s="2">
        <f>_xll.QDates_AddPeriod(N18,"2b","F","NYC")</f>
        <v>43579</v>
      </c>
    </row>
    <row r="19" spans="1:15" x14ac:dyDescent="0.25">
      <c r="C19" t="s">
        <v>12</v>
      </c>
      <c r="D19" t="str">
        <f>_xll.QIns_AssetPortfolioPV(C19,D18,Curves!M4)</f>
        <v>PV¬2</v>
      </c>
      <c r="H19" t="str">
        <v>Gamma</v>
      </c>
      <c r="I19" s="3" t="str">
        <v>Apr19</v>
      </c>
      <c r="J19">
        <v>-4.5750422827950388E-5</v>
      </c>
      <c r="K19" t="e">
        <v>#N/A</v>
      </c>
      <c r="L19" t="e">
        <v>#N/A</v>
      </c>
      <c r="N19" s="2">
        <v>43578</v>
      </c>
      <c r="O19" s="2">
        <f>_xll.QDates_AddPeriod(N19,"2b","F","NYC")</f>
        <v>43580</v>
      </c>
    </row>
    <row r="20" spans="1:15" x14ac:dyDescent="0.25">
      <c r="C20" t="s">
        <v>20</v>
      </c>
      <c r="D20" t="str">
        <f>_xll.QIns_AssetPortfolioDeltaGamma(C20,D18,Curves!M4)</f>
        <v>Delta¬2</v>
      </c>
      <c r="H20" t="str">
        <v>Gamma</v>
      </c>
      <c r="I20" s="3" t="str">
        <v>May19</v>
      </c>
      <c r="J20">
        <v>-1.9204200896183465E-5</v>
      </c>
      <c r="K20" t="e">
        <v>#N/A</v>
      </c>
      <c r="L20" t="e">
        <v>#N/A</v>
      </c>
      <c r="N20" s="2">
        <v>43579</v>
      </c>
      <c r="O20" s="2">
        <f>_xll.QDates_AddPeriod(N20,"2b","F","NYC")</f>
        <v>43581</v>
      </c>
    </row>
    <row r="21" spans="1:15" x14ac:dyDescent="0.25">
      <c r="C21" t="s">
        <v>22</v>
      </c>
      <c r="D21" t="str">
        <f>_xll.QCube_AggregateCube(C21,D20,{"Metric","PointLabel"},"Sum")</f>
        <v>Agg1¬2</v>
      </c>
      <c r="H21" t="str">
        <v>Gamma</v>
      </c>
      <c r="I21" s="3" t="str">
        <v>Jun19</v>
      </c>
      <c r="J21">
        <v>2.6272047648490116E-5</v>
      </c>
      <c r="K21" t="e">
        <v>#N/A</v>
      </c>
      <c r="L21" t="e">
        <v>#N/A</v>
      </c>
      <c r="N21" s="2">
        <v>43580</v>
      </c>
      <c r="O21" s="2">
        <f>_xll.QDates_AddPeriod(N21,"2b","F","NYC")</f>
        <v>43584</v>
      </c>
    </row>
    <row r="22" spans="1:15" x14ac:dyDescent="0.25">
      <c r="A22" t="s">
        <v>55</v>
      </c>
      <c r="B22" s="9" t="s">
        <v>39</v>
      </c>
      <c r="C22" t="s">
        <v>56</v>
      </c>
      <c r="D22" t="str">
        <f>_xll.QCube_FilterCube(C22,D21,A22:B22)</f>
        <v>FilteredA¬2</v>
      </c>
      <c r="H22" t="str">
        <v>Gamma</v>
      </c>
      <c r="I22" s="3" t="str">
        <v>Jul19</v>
      </c>
      <c r="J22">
        <v>-9.8750348342946381E-6</v>
      </c>
      <c r="K22" t="e">
        <v>#N/A</v>
      </c>
      <c r="L22" t="e">
        <v>#N/A</v>
      </c>
      <c r="N22" s="2">
        <v>43581</v>
      </c>
      <c r="O22" s="2">
        <f>_xll.QDates_AddPeriod(N22,"2b","F","NYC")</f>
        <v>43585</v>
      </c>
    </row>
    <row r="23" spans="1:15" x14ac:dyDescent="0.25">
      <c r="H23" t="str">
        <v>Gamma</v>
      </c>
      <c r="I23" s="3" t="str">
        <v>Aug19</v>
      </c>
      <c r="J23">
        <v>-3.0011904073035112E-7</v>
      </c>
      <c r="K23" t="e">
        <v>#N/A</v>
      </c>
      <c r="L23" t="e">
        <v>#N/A</v>
      </c>
      <c r="N23" s="2">
        <v>43584</v>
      </c>
      <c r="O23" s="2">
        <f>_xll.QDates_AddPeriod(N23,"2b","F","NYC")</f>
        <v>43586</v>
      </c>
    </row>
    <row r="24" spans="1:15" x14ac:dyDescent="0.25">
      <c r="B24" t="s">
        <v>20</v>
      </c>
      <c r="C24" t="s">
        <v>21</v>
      </c>
      <c r="H24" t="str">
        <v>Gamma</v>
      </c>
      <c r="I24" s="3" t="str">
        <v>Sep19</v>
      </c>
      <c r="J24">
        <v>-1.8049054517632612E-5</v>
      </c>
      <c r="K24" t="e">
        <v>#N/A</v>
      </c>
      <c r="L24" t="e">
        <v>#N/A</v>
      </c>
      <c r="N24" s="2">
        <v>43585</v>
      </c>
      <c r="O24" s="2">
        <f>_xll.QDates_AddPeriod(N24,"2b","F","NYC")</f>
        <v>43587</v>
      </c>
    </row>
    <row r="25" spans="1:15" x14ac:dyDescent="0.25">
      <c r="B25" t="s">
        <v>39</v>
      </c>
      <c r="C25" t="s">
        <v>21</v>
      </c>
      <c r="H25" t="str">
        <v>Gamma</v>
      </c>
      <c r="I25" s="3" t="str">
        <v>Oct19</v>
      </c>
      <c r="J25">
        <v>1.8393879486211517E-5</v>
      </c>
      <c r="K25" t="e">
        <v>#N/A</v>
      </c>
      <c r="L25" t="e">
        <v>#N/A</v>
      </c>
      <c r="N25" s="2" t="e">
        <v>#N/A</v>
      </c>
      <c r="O25" s="2"/>
    </row>
    <row r="26" spans="1:15" x14ac:dyDescent="0.25">
      <c r="H26" t="str">
        <v>Gamma</v>
      </c>
      <c r="I26" s="3" t="str">
        <v>Nov19</v>
      </c>
      <c r="J26">
        <v>9.3758217190043069E-6</v>
      </c>
      <c r="K26" t="e">
        <v>#N/A</v>
      </c>
      <c r="L26" t="e">
        <v>#N/A</v>
      </c>
      <c r="N26" s="2" t="e">
        <v>#N/A</v>
      </c>
      <c r="O26" s="2"/>
    </row>
    <row r="27" spans="1:15" x14ac:dyDescent="0.25">
      <c r="C27" t="s">
        <v>40</v>
      </c>
      <c r="D27" t="str">
        <f>_xll.QCube_FilterCube("fCube",D20,B29:C30)</f>
        <v>fCube¬2</v>
      </c>
      <c r="H27" t="str">
        <v>Gamma</v>
      </c>
      <c r="I27" s="3" t="str">
        <v>Dec19</v>
      </c>
      <c r="J27">
        <v>-7.2155610553181759E-5</v>
      </c>
      <c r="K27" t="e">
        <v>#N/A</v>
      </c>
      <c r="L27" t="e">
        <v>#N/A</v>
      </c>
    </row>
    <row r="28" spans="1:15" x14ac:dyDescent="0.25">
      <c r="H28" t="str">
        <v>Gamma</v>
      </c>
      <c r="I28" s="3" t="str">
        <v>Jan20</v>
      </c>
      <c r="J28">
        <v>2.8264227580621082E-5</v>
      </c>
      <c r="K28" t="e">
        <v>#N/A</v>
      </c>
      <c r="L28" t="e">
        <v>#N/A</v>
      </c>
    </row>
    <row r="29" spans="1:15" x14ac:dyDescent="0.25">
      <c r="B29" t="s">
        <v>36</v>
      </c>
      <c r="C29" t="s">
        <v>4</v>
      </c>
      <c r="H29" t="str">
        <v>Gamma</v>
      </c>
      <c r="I29" s="3" t="str">
        <v>Feb20</v>
      </c>
      <c r="J29">
        <v>3.0484983426504186E-7</v>
      </c>
      <c r="K29" t="e">
        <v>#N/A</v>
      </c>
      <c r="L29" t="e">
        <v>#N/A</v>
      </c>
    </row>
    <row r="30" spans="1:15" x14ac:dyDescent="0.25">
      <c r="B30" t="s">
        <v>37</v>
      </c>
      <c r="C30" t="s">
        <v>38</v>
      </c>
      <c r="H30" t="str">
        <v>Gamma</v>
      </c>
      <c r="I30" s="3" t="str">
        <v>Mar20</v>
      </c>
      <c r="J30">
        <v>-8.556818897886842E-6</v>
      </c>
      <c r="K30" t="e">
        <v>#N/A</v>
      </c>
      <c r="L30" t="e">
        <v>#N/A</v>
      </c>
    </row>
    <row r="31" spans="1:15" x14ac:dyDescent="0.25">
      <c r="H31" t="str">
        <v>Gamma</v>
      </c>
      <c r="I31" s="3" t="str">
        <v>Apr20</v>
      </c>
      <c r="J31">
        <v>8.2715246207953896E-6</v>
      </c>
      <c r="K31" t="e">
        <v>#N/A</v>
      </c>
      <c r="L31" t="e">
        <v>#N/A</v>
      </c>
    </row>
    <row r="32" spans="1:15" x14ac:dyDescent="0.25">
      <c r="H32" t="str">
        <v>Gamma</v>
      </c>
      <c r="I32" s="3" t="str">
        <v>May20</v>
      </c>
      <c r="J32">
        <v>8.2970672110604937E-6</v>
      </c>
      <c r="K32" t="e">
        <v>#N/A</v>
      </c>
      <c r="L32" t="e">
        <v>#N/A</v>
      </c>
    </row>
    <row r="33" spans="8:12" x14ac:dyDescent="0.25">
      <c r="H33" t="str">
        <v>Gamma</v>
      </c>
      <c r="I33" s="3" t="str">
        <v>Jun20</v>
      </c>
      <c r="J33">
        <v>1.7867508006474964E-5</v>
      </c>
      <c r="K33" t="e">
        <v>#N/A</v>
      </c>
      <c r="L33" t="e">
        <v>#N/A</v>
      </c>
    </row>
    <row r="34" spans="8:12" x14ac:dyDescent="0.25">
      <c r="H34" t="e">
        <v>#N/A</v>
      </c>
      <c r="I34" s="3" t="e">
        <v>#N/A</v>
      </c>
      <c r="J34" t="e">
        <v>#N/A</v>
      </c>
      <c r="K34" t="e">
        <v>#N/A</v>
      </c>
      <c r="L34" t="e">
        <v>#N/A</v>
      </c>
    </row>
    <row r="35" spans="8:12" x14ac:dyDescent="0.25">
      <c r="H35" t="e">
        <v>#N/A</v>
      </c>
      <c r="I35" s="3" t="e">
        <v>#N/A</v>
      </c>
      <c r="J35" t="e">
        <v>#N/A</v>
      </c>
      <c r="K35" t="e">
        <v>#N/A</v>
      </c>
      <c r="L35" t="e">
        <v>#N/A</v>
      </c>
    </row>
    <row r="36" spans="8:12" x14ac:dyDescent="0.25">
      <c r="H36" t="e">
        <v>#N/A</v>
      </c>
      <c r="I36" s="3" t="e">
        <v>#N/A</v>
      </c>
      <c r="J36" t="e">
        <v>#N/A</v>
      </c>
      <c r="K36" t="e">
        <v>#N/A</v>
      </c>
      <c r="L36" t="e">
        <v>#N/A</v>
      </c>
    </row>
    <row r="37" spans="8:12" x14ac:dyDescent="0.25">
      <c r="H37" t="e">
        <v>#N/A</v>
      </c>
      <c r="I37" s="3" t="e">
        <v>#N/A</v>
      </c>
      <c r="J37" t="e">
        <v>#N/A</v>
      </c>
      <c r="K37" t="e">
        <v>#N/A</v>
      </c>
      <c r="L37" t="e">
        <v>#N/A</v>
      </c>
    </row>
    <row r="38" spans="8:12" x14ac:dyDescent="0.25">
      <c r="H38" t="e">
        <v>#N/A</v>
      </c>
      <c r="I38" s="3" t="e">
        <v>#N/A</v>
      </c>
      <c r="J38" t="e">
        <v>#N/A</v>
      </c>
      <c r="K38" t="e">
        <v>#N/A</v>
      </c>
      <c r="L38" t="e">
        <v>#N/A</v>
      </c>
    </row>
    <row r="39" spans="8:12" x14ac:dyDescent="0.25">
      <c r="H39" t="e">
        <v>#N/A</v>
      </c>
      <c r="I39" s="3" t="e">
        <v>#N/A</v>
      </c>
      <c r="J39" t="e">
        <v>#N/A</v>
      </c>
      <c r="K39" t="e">
        <v>#N/A</v>
      </c>
      <c r="L39" t="e">
        <v>#N/A</v>
      </c>
    </row>
    <row r="40" spans="8:12" x14ac:dyDescent="0.25">
      <c r="H40" t="e">
        <v>#N/A</v>
      </c>
      <c r="I40" s="3" t="e">
        <v>#N/A</v>
      </c>
      <c r="J40" t="e">
        <v>#N/A</v>
      </c>
      <c r="K40" t="e">
        <v>#N/A</v>
      </c>
      <c r="L40" t="e">
        <v>#N/A</v>
      </c>
    </row>
    <row r="41" spans="8:12" x14ac:dyDescent="0.25">
      <c r="H41" t="e">
        <v>#N/A</v>
      </c>
      <c r="I41" s="3" t="e">
        <v>#N/A</v>
      </c>
      <c r="J41" t="e">
        <v>#N/A</v>
      </c>
      <c r="K41" t="e">
        <v>#N/A</v>
      </c>
      <c r="L41" t="e">
        <v>#N/A</v>
      </c>
    </row>
    <row r="42" spans="8:12" x14ac:dyDescent="0.25">
      <c r="H42" t="e">
        <v>#N/A</v>
      </c>
      <c r="I42" s="3" t="e">
        <v>#N/A</v>
      </c>
      <c r="J42" t="e">
        <v>#N/A</v>
      </c>
      <c r="K42" t="e">
        <v>#N/A</v>
      </c>
      <c r="L42" t="e">
        <v>#N/A</v>
      </c>
    </row>
    <row r="43" spans="8:12" x14ac:dyDescent="0.25">
      <c r="H43" t="e">
        <v>#N/A</v>
      </c>
      <c r="I43" s="3" t="e">
        <v>#N/A</v>
      </c>
      <c r="J43" t="e">
        <v>#N/A</v>
      </c>
      <c r="K43" t="e">
        <v>#N/A</v>
      </c>
      <c r="L43" t="e">
        <v>#N/A</v>
      </c>
    </row>
    <row r="44" spans="8:12" x14ac:dyDescent="0.25">
      <c r="H44" t="e">
        <v>#N/A</v>
      </c>
      <c r="I44" s="3" t="e">
        <v>#N/A</v>
      </c>
      <c r="J44" t="e">
        <v>#N/A</v>
      </c>
      <c r="K44" t="e">
        <v>#N/A</v>
      </c>
      <c r="L44" t="e">
        <v>#N/A</v>
      </c>
    </row>
    <row r="45" spans="8:12" x14ac:dyDescent="0.25">
      <c r="H45" t="e">
        <v>#N/A</v>
      </c>
      <c r="I45" s="3" t="e">
        <v>#N/A</v>
      </c>
      <c r="J45" t="e">
        <v>#N/A</v>
      </c>
      <c r="K45" t="e">
        <v>#N/A</v>
      </c>
      <c r="L45" t="e">
        <v>#N/A</v>
      </c>
    </row>
    <row r="46" spans="8:12" x14ac:dyDescent="0.25">
      <c r="H46" t="e">
        <v>#N/A</v>
      </c>
      <c r="I46" s="3" t="e">
        <v>#N/A</v>
      </c>
      <c r="J46" t="e">
        <v>#N/A</v>
      </c>
      <c r="K46" t="e">
        <v>#N/A</v>
      </c>
      <c r="L46" t="e">
        <v>#N/A</v>
      </c>
    </row>
    <row r="47" spans="8:12" x14ac:dyDescent="0.25">
      <c r="H47" t="e">
        <v>#N/A</v>
      </c>
      <c r="I47" s="3" t="e">
        <v>#N/A</v>
      </c>
      <c r="J47" t="e">
        <v>#N/A</v>
      </c>
      <c r="K47" t="e">
        <v>#N/A</v>
      </c>
      <c r="L47" t="e">
        <v>#N/A</v>
      </c>
    </row>
    <row r="48" spans="8:12" x14ac:dyDescent="0.25">
      <c r="H48" t="e">
        <v>#N/A</v>
      </c>
      <c r="I48" s="3" t="e">
        <v>#N/A</v>
      </c>
      <c r="J48" t="e">
        <v>#N/A</v>
      </c>
      <c r="K48" t="e">
        <v>#N/A</v>
      </c>
      <c r="L48" t="e">
        <v>#N/A</v>
      </c>
    </row>
    <row r="49" spans="8:12" x14ac:dyDescent="0.25">
      <c r="H49" t="e">
        <v>#N/A</v>
      </c>
      <c r="I49" s="3" t="e">
        <v>#N/A</v>
      </c>
      <c r="J49" t="e">
        <v>#N/A</v>
      </c>
      <c r="K49" t="e">
        <v>#N/A</v>
      </c>
      <c r="L49" t="e">
        <v>#N/A</v>
      </c>
    </row>
    <row r="50" spans="8:12" x14ac:dyDescent="0.25">
      <c r="H50" t="e">
        <v>#N/A</v>
      </c>
      <c r="I50" s="3" t="e">
        <v>#N/A</v>
      </c>
      <c r="J50" t="e">
        <v>#N/A</v>
      </c>
      <c r="K50" t="e">
        <v>#N/A</v>
      </c>
      <c r="L50" t="e">
        <v>#N/A</v>
      </c>
    </row>
    <row r="51" spans="8:12" x14ac:dyDescent="0.25">
      <c r="H51" t="e">
        <v>#N/A</v>
      </c>
      <c r="I51" s="3" t="e">
        <v>#N/A</v>
      </c>
      <c r="J51" t="e">
        <v>#N/A</v>
      </c>
      <c r="K51" t="e">
        <v>#N/A</v>
      </c>
      <c r="L51" t="e">
        <v>#N/A</v>
      </c>
    </row>
    <row r="52" spans="8:12" x14ac:dyDescent="0.25">
      <c r="H52" t="e">
        <v>#N/A</v>
      </c>
      <c r="I52" s="3" t="e">
        <v>#N/A</v>
      </c>
      <c r="J52" t="e">
        <v>#N/A</v>
      </c>
      <c r="K52" t="e">
        <v>#N/A</v>
      </c>
      <c r="L52" t="e">
        <v>#N/A</v>
      </c>
    </row>
    <row r="53" spans="8:12" x14ac:dyDescent="0.25">
      <c r="H53" t="e">
        <v>#N/A</v>
      </c>
      <c r="I53" s="3" t="e">
        <v>#N/A</v>
      </c>
      <c r="J53" t="e">
        <v>#N/A</v>
      </c>
      <c r="K53" t="e">
        <v>#N/A</v>
      </c>
      <c r="L53" t="e">
        <v>#N/A</v>
      </c>
    </row>
    <row r="54" spans="8:12" x14ac:dyDescent="0.25">
      <c r="H54" t="e">
        <v>#N/A</v>
      </c>
      <c r="I54" s="3" t="e">
        <v>#N/A</v>
      </c>
      <c r="J54" t="e">
        <v>#N/A</v>
      </c>
      <c r="K54" t="e">
        <v>#N/A</v>
      </c>
      <c r="L54" t="e">
        <v>#N/A</v>
      </c>
    </row>
    <row r="55" spans="8:12" x14ac:dyDescent="0.25">
      <c r="H55" t="e">
        <v>#N/A</v>
      </c>
      <c r="I55" s="3" t="e">
        <v>#N/A</v>
      </c>
      <c r="J55" t="e">
        <v>#N/A</v>
      </c>
      <c r="K55" t="e">
        <v>#N/A</v>
      </c>
      <c r="L55" t="e">
        <v>#N/A</v>
      </c>
    </row>
    <row r="56" spans="8:12" x14ac:dyDescent="0.25">
      <c r="H56" t="e">
        <v>#N/A</v>
      </c>
      <c r="I56" s="3" t="e">
        <v>#N/A</v>
      </c>
      <c r="J56" t="e">
        <v>#N/A</v>
      </c>
      <c r="K56" t="e">
        <v>#N/A</v>
      </c>
      <c r="L56" t="e">
        <v>#N/A</v>
      </c>
    </row>
    <row r="57" spans="8:12" x14ac:dyDescent="0.25">
      <c r="H57" t="e">
        <v>#N/A</v>
      </c>
      <c r="I57" s="3" t="e">
        <v>#N/A</v>
      </c>
      <c r="J57" t="e">
        <v>#N/A</v>
      </c>
      <c r="K57" t="e">
        <v>#N/A</v>
      </c>
      <c r="L57" t="e">
        <v>#N/A</v>
      </c>
    </row>
    <row r="58" spans="8:12" x14ac:dyDescent="0.25">
      <c r="H58" t="e">
        <v>#N/A</v>
      </c>
      <c r="I58" s="3" t="e">
        <v>#N/A</v>
      </c>
      <c r="J58" t="e">
        <v>#N/A</v>
      </c>
      <c r="K58" t="e">
        <v>#N/A</v>
      </c>
      <c r="L58" t="e">
        <v>#N/A</v>
      </c>
    </row>
    <row r="59" spans="8:12" x14ac:dyDescent="0.25">
      <c r="H59" t="e">
        <v>#N/A</v>
      </c>
      <c r="I59" s="3" t="e">
        <v>#N/A</v>
      </c>
      <c r="J59" t="e">
        <v>#N/A</v>
      </c>
      <c r="K59" t="e">
        <v>#N/A</v>
      </c>
      <c r="L59" t="e">
        <v>#N/A</v>
      </c>
    </row>
    <row r="60" spans="8:12" x14ac:dyDescent="0.25">
      <c r="H60" t="e">
        <v>#N/A</v>
      </c>
      <c r="I60" s="3" t="e">
        <v>#N/A</v>
      </c>
      <c r="J60" t="e">
        <v>#N/A</v>
      </c>
      <c r="K60" t="e">
        <v>#N/A</v>
      </c>
      <c r="L60" t="e">
        <v>#N/A</v>
      </c>
    </row>
    <row r="61" spans="8:12" x14ac:dyDescent="0.25">
      <c r="H61" t="e">
        <v>#N/A</v>
      </c>
      <c r="I61" s="3" t="e">
        <v>#N/A</v>
      </c>
      <c r="J61" t="e">
        <v>#N/A</v>
      </c>
      <c r="K61" t="e">
        <v>#N/A</v>
      </c>
      <c r="L61" t="e">
        <v>#N/A</v>
      </c>
    </row>
    <row r="62" spans="8:12" x14ac:dyDescent="0.25">
      <c r="H62" t="e">
        <v>#N/A</v>
      </c>
      <c r="I62" s="3" t="e">
        <v>#N/A</v>
      </c>
      <c r="J62" t="e">
        <v>#N/A</v>
      </c>
      <c r="K62" t="e">
        <v>#N/A</v>
      </c>
      <c r="L62" t="e">
        <v>#N/A</v>
      </c>
    </row>
    <row r="63" spans="8:12" x14ac:dyDescent="0.25">
      <c r="H63" t="e">
        <v>#N/A</v>
      </c>
      <c r="I63" s="3" t="e">
        <v>#N/A</v>
      </c>
      <c r="J63" t="e">
        <v>#N/A</v>
      </c>
      <c r="K63" t="e">
        <v>#N/A</v>
      </c>
      <c r="L63" t="e">
        <v>#N/A</v>
      </c>
    </row>
    <row r="64" spans="8:12" x14ac:dyDescent="0.25">
      <c r="H64" t="e">
        <v>#N/A</v>
      </c>
      <c r="I64" s="3" t="e">
        <v>#N/A</v>
      </c>
      <c r="J64" t="e">
        <v>#N/A</v>
      </c>
      <c r="K64" t="e">
        <v>#N/A</v>
      </c>
      <c r="L64" t="e">
        <v>#N/A</v>
      </c>
    </row>
    <row r="65" spans="8:12" x14ac:dyDescent="0.25">
      <c r="H65" t="e">
        <v>#N/A</v>
      </c>
      <c r="I65" s="3" t="e">
        <v>#N/A</v>
      </c>
      <c r="J65" t="e">
        <v>#N/A</v>
      </c>
      <c r="K65" t="e">
        <v>#N/A</v>
      </c>
      <c r="L65" t="e">
        <v>#N/A</v>
      </c>
    </row>
    <row r="66" spans="8:12" x14ac:dyDescent="0.25">
      <c r="H66" t="e">
        <v>#N/A</v>
      </c>
      <c r="I66" s="3" t="e">
        <v>#N/A</v>
      </c>
      <c r="J66" t="e">
        <v>#N/A</v>
      </c>
      <c r="K66" t="e">
        <v>#N/A</v>
      </c>
      <c r="L66" t="e">
        <v>#N/A</v>
      </c>
    </row>
    <row r="67" spans="8:12" x14ac:dyDescent="0.25">
      <c r="H67" t="e">
        <v>#N/A</v>
      </c>
      <c r="I67" s="3" t="e">
        <v>#N/A</v>
      </c>
      <c r="J67" t="e">
        <v>#N/A</v>
      </c>
      <c r="K67" t="e">
        <v>#N/A</v>
      </c>
      <c r="L67" t="e">
        <v>#N/A</v>
      </c>
    </row>
    <row r="68" spans="8:12" x14ac:dyDescent="0.25">
      <c r="H68" t="e">
        <v>#N/A</v>
      </c>
      <c r="I68" s="3" t="e">
        <v>#N/A</v>
      </c>
      <c r="J68" t="e">
        <v>#N/A</v>
      </c>
      <c r="K68" t="e">
        <v>#N/A</v>
      </c>
      <c r="L68" t="e">
        <v>#N/A</v>
      </c>
    </row>
    <row r="69" spans="8:12" x14ac:dyDescent="0.25">
      <c r="H69" t="e">
        <v>#N/A</v>
      </c>
      <c r="I69" s="3" t="e">
        <v>#N/A</v>
      </c>
      <c r="J69" t="e">
        <v>#N/A</v>
      </c>
      <c r="K69" t="e">
        <v>#N/A</v>
      </c>
      <c r="L69" t="e">
        <v>#N/A</v>
      </c>
    </row>
    <row r="70" spans="8:12" x14ac:dyDescent="0.25">
      <c r="H70" t="e">
        <v>#N/A</v>
      </c>
      <c r="I70" s="3" t="e">
        <v>#N/A</v>
      </c>
      <c r="J70" t="e">
        <v>#N/A</v>
      </c>
      <c r="K70" t="e">
        <v>#N/A</v>
      </c>
      <c r="L70" t="e">
        <v>#N/A</v>
      </c>
    </row>
    <row r="71" spans="8:12" x14ac:dyDescent="0.25">
      <c r="H71" t="e">
        <v>#N/A</v>
      </c>
      <c r="I71" s="3" t="e">
        <v>#N/A</v>
      </c>
      <c r="J71" t="e">
        <v>#N/A</v>
      </c>
      <c r="K71" t="e">
        <v>#N/A</v>
      </c>
      <c r="L71" t="e">
        <v>#N/A</v>
      </c>
    </row>
    <row r="72" spans="8:12" x14ac:dyDescent="0.25">
      <c r="H72" t="e">
        <v>#N/A</v>
      </c>
      <c r="I72" s="3" t="e">
        <v>#N/A</v>
      </c>
      <c r="J72" t="e">
        <v>#N/A</v>
      </c>
      <c r="K72" t="e">
        <v>#N/A</v>
      </c>
      <c r="L72" t="e">
        <v>#N/A</v>
      </c>
    </row>
    <row r="73" spans="8:12" x14ac:dyDescent="0.25">
      <c r="H73" t="e">
        <v>#N/A</v>
      </c>
      <c r="I73" s="3" t="e">
        <v>#N/A</v>
      </c>
      <c r="J73" t="e">
        <v>#N/A</v>
      </c>
      <c r="K73" t="e">
        <v>#N/A</v>
      </c>
      <c r="L73" t="e">
        <v>#N/A</v>
      </c>
    </row>
    <row r="74" spans="8:12" x14ac:dyDescent="0.25">
      <c r="H74" t="e">
        <v>#N/A</v>
      </c>
      <c r="I74" s="3" t="e">
        <v>#N/A</v>
      </c>
      <c r="J74" t="e">
        <v>#N/A</v>
      </c>
      <c r="K74" t="e">
        <v>#N/A</v>
      </c>
      <c r="L74" t="e">
        <v>#N/A</v>
      </c>
    </row>
    <row r="75" spans="8:12" x14ac:dyDescent="0.25">
      <c r="H75" t="e">
        <v>#N/A</v>
      </c>
      <c r="I75" s="3" t="e">
        <v>#N/A</v>
      </c>
      <c r="J75" t="e">
        <v>#N/A</v>
      </c>
      <c r="K75" t="e">
        <v>#N/A</v>
      </c>
      <c r="L75" t="e">
        <v>#N/A</v>
      </c>
    </row>
    <row r="76" spans="8:12" x14ac:dyDescent="0.25">
      <c r="H76" t="e">
        <v>#N/A</v>
      </c>
      <c r="I76" s="3" t="e">
        <v>#N/A</v>
      </c>
      <c r="J76" t="e">
        <v>#N/A</v>
      </c>
      <c r="K76" t="e">
        <v>#N/A</v>
      </c>
      <c r="L76" t="e">
        <v>#N/A</v>
      </c>
    </row>
    <row r="77" spans="8:12" x14ac:dyDescent="0.25">
      <c r="H77" t="e">
        <v>#N/A</v>
      </c>
      <c r="I77" s="3" t="e">
        <v>#N/A</v>
      </c>
      <c r="J77" t="e">
        <v>#N/A</v>
      </c>
      <c r="K77" t="e">
        <v>#N/A</v>
      </c>
      <c r="L77" t="e">
        <v>#N/A</v>
      </c>
    </row>
    <row r="78" spans="8:12" x14ac:dyDescent="0.25">
      <c r="H78" t="e">
        <v>#N/A</v>
      </c>
      <c r="I78" s="3" t="e">
        <v>#N/A</v>
      </c>
      <c r="J78" t="e">
        <v>#N/A</v>
      </c>
      <c r="K78" t="e">
        <v>#N/A</v>
      </c>
      <c r="L78" t="e">
        <v>#N/A</v>
      </c>
    </row>
    <row r="79" spans="8:12" x14ac:dyDescent="0.25">
      <c r="H79" t="e">
        <v>#N/A</v>
      </c>
      <c r="I79" s="3" t="e">
        <v>#N/A</v>
      </c>
      <c r="J79" t="e">
        <v>#N/A</v>
      </c>
      <c r="K79" t="e">
        <v>#N/A</v>
      </c>
      <c r="L79" t="e">
        <v>#N/A</v>
      </c>
    </row>
    <row r="80" spans="8:12" x14ac:dyDescent="0.25">
      <c r="H80" t="e">
        <v>#N/A</v>
      </c>
      <c r="I80" s="3" t="e">
        <v>#N/A</v>
      </c>
      <c r="J80" t="e">
        <v>#N/A</v>
      </c>
      <c r="K80" t="e">
        <v>#N/A</v>
      </c>
      <c r="L80" t="e">
        <v>#N/A</v>
      </c>
    </row>
    <row r="81" spans="8:12" x14ac:dyDescent="0.25">
      <c r="H81" t="e">
        <v>#N/A</v>
      </c>
      <c r="I81" s="3" t="e">
        <v>#N/A</v>
      </c>
      <c r="J81" t="e">
        <v>#N/A</v>
      </c>
      <c r="K81" t="e">
        <v>#N/A</v>
      </c>
      <c r="L81" t="e">
        <v>#N/A</v>
      </c>
    </row>
    <row r="82" spans="8:12" x14ac:dyDescent="0.25">
      <c r="H82" t="e">
        <v>#N/A</v>
      </c>
      <c r="I82" s="3" t="e">
        <v>#N/A</v>
      </c>
      <c r="J82" t="e">
        <v>#N/A</v>
      </c>
      <c r="K82" t="e">
        <v>#N/A</v>
      </c>
      <c r="L82" t="e">
        <v>#N/A</v>
      </c>
    </row>
    <row r="83" spans="8:12" x14ac:dyDescent="0.25">
      <c r="H83" t="e">
        <v>#N/A</v>
      </c>
      <c r="I83" s="3" t="e">
        <v>#N/A</v>
      </c>
      <c r="J83" t="e">
        <v>#N/A</v>
      </c>
      <c r="K83" t="e">
        <v>#N/A</v>
      </c>
      <c r="L83" t="e">
        <v>#N/A</v>
      </c>
    </row>
    <row r="84" spans="8:12" x14ac:dyDescent="0.25">
      <c r="H84" t="e">
        <v>#N/A</v>
      </c>
      <c r="I84" s="3" t="e">
        <v>#N/A</v>
      </c>
      <c r="J84" t="e">
        <v>#N/A</v>
      </c>
      <c r="K84" t="e">
        <v>#N/A</v>
      </c>
      <c r="L84" t="e">
        <v>#N/A</v>
      </c>
    </row>
    <row r="85" spans="8:12" x14ac:dyDescent="0.25">
      <c r="H85" t="e">
        <v>#N/A</v>
      </c>
      <c r="I85" s="3" t="e">
        <v>#N/A</v>
      </c>
      <c r="J85" t="e">
        <v>#N/A</v>
      </c>
      <c r="K85" t="e">
        <v>#N/A</v>
      </c>
      <c r="L85" t="e">
        <v>#N/A</v>
      </c>
    </row>
    <row r="86" spans="8:12" x14ac:dyDescent="0.25">
      <c r="H86" t="e">
        <v>#N/A</v>
      </c>
      <c r="I86" s="3" t="e">
        <v>#N/A</v>
      </c>
      <c r="J86" t="e">
        <v>#N/A</v>
      </c>
      <c r="K86" t="e">
        <v>#N/A</v>
      </c>
      <c r="L86" t="e">
        <v>#N/A</v>
      </c>
    </row>
    <row r="87" spans="8:12" x14ac:dyDescent="0.25">
      <c r="H87" t="e">
        <v>#N/A</v>
      </c>
      <c r="I87" s="3" t="e">
        <v>#N/A</v>
      </c>
      <c r="J87" t="e">
        <v>#N/A</v>
      </c>
      <c r="K87" t="e">
        <v>#N/A</v>
      </c>
      <c r="L87" t="e">
        <v>#N/A</v>
      </c>
    </row>
    <row r="88" spans="8:12" x14ac:dyDescent="0.25">
      <c r="H88" t="e">
        <v>#N/A</v>
      </c>
      <c r="I88" s="3" t="e">
        <v>#N/A</v>
      </c>
      <c r="J88" t="e">
        <v>#N/A</v>
      </c>
      <c r="K88" t="e">
        <v>#N/A</v>
      </c>
      <c r="L88" t="e">
        <v>#N/A</v>
      </c>
    </row>
    <row r="89" spans="8:12" x14ac:dyDescent="0.25">
      <c r="H89" t="e">
        <v>#N/A</v>
      </c>
      <c r="I89" s="3" t="e">
        <v>#N/A</v>
      </c>
      <c r="J89" t="e">
        <v>#N/A</v>
      </c>
      <c r="K89" t="e">
        <v>#N/A</v>
      </c>
      <c r="L89" t="e">
        <v>#N/A</v>
      </c>
    </row>
    <row r="90" spans="8:12" x14ac:dyDescent="0.25">
      <c r="H90" t="e">
        <v>#N/A</v>
      </c>
      <c r="I90" s="3" t="e">
        <v>#N/A</v>
      </c>
      <c r="J90" t="e">
        <v>#N/A</v>
      </c>
      <c r="K90" t="e">
        <v>#N/A</v>
      </c>
      <c r="L90" t="e">
        <v>#N/A</v>
      </c>
    </row>
    <row r="91" spans="8:12" x14ac:dyDescent="0.25">
      <c r="H91" t="e">
        <v>#N/A</v>
      </c>
      <c r="I91" s="3" t="e">
        <v>#N/A</v>
      </c>
      <c r="J91" t="e">
        <v>#N/A</v>
      </c>
      <c r="K91" t="e">
        <v>#N/A</v>
      </c>
      <c r="L91" t="e">
        <v>#N/A</v>
      </c>
    </row>
    <row r="92" spans="8:12" x14ac:dyDescent="0.25">
      <c r="H92" t="e">
        <v>#N/A</v>
      </c>
      <c r="I92" s="3" t="e">
        <v>#N/A</v>
      </c>
      <c r="J92" t="e">
        <v>#N/A</v>
      </c>
      <c r="K92" t="e">
        <v>#N/A</v>
      </c>
      <c r="L92" t="e">
        <v>#N/A</v>
      </c>
    </row>
    <row r="93" spans="8:12" x14ac:dyDescent="0.25">
      <c r="H93" t="e">
        <v>#N/A</v>
      </c>
      <c r="I93" s="3" t="e">
        <v>#N/A</v>
      </c>
      <c r="J93" t="e">
        <v>#N/A</v>
      </c>
      <c r="K93" t="e">
        <v>#N/A</v>
      </c>
      <c r="L93" t="e">
        <v>#N/A</v>
      </c>
    </row>
    <row r="94" spans="8:12" x14ac:dyDescent="0.25">
      <c r="H94" t="e">
        <v>#N/A</v>
      </c>
      <c r="I94" s="3" t="e">
        <v>#N/A</v>
      </c>
      <c r="J94" t="e">
        <v>#N/A</v>
      </c>
      <c r="K94" t="e">
        <v>#N/A</v>
      </c>
      <c r="L94" t="e">
        <v>#N/A</v>
      </c>
    </row>
    <row r="95" spans="8:12" x14ac:dyDescent="0.25">
      <c r="H95" t="e">
        <v>#N/A</v>
      </c>
      <c r="I95" s="3" t="e">
        <v>#N/A</v>
      </c>
      <c r="J95" t="e">
        <v>#N/A</v>
      </c>
      <c r="K95" t="e">
        <v>#N/A</v>
      </c>
      <c r="L95" t="e">
        <v>#N/A</v>
      </c>
    </row>
    <row r="96" spans="8:12" x14ac:dyDescent="0.25">
      <c r="H96" t="e">
        <v>#N/A</v>
      </c>
      <c r="I96" s="3" t="e">
        <v>#N/A</v>
      </c>
      <c r="J96" t="e">
        <v>#N/A</v>
      </c>
      <c r="K96" t="e">
        <v>#N/A</v>
      </c>
      <c r="L96" t="e">
        <v>#N/A</v>
      </c>
    </row>
    <row r="97" spans="8:12" x14ac:dyDescent="0.25">
      <c r="H97" t="e">
        <v>#N/A</v>
      </c>
      <c r="I97" s="3" t="e">
        <v>#N/A</v>
      </c>
      <c r="J97" t="e">
        <v>#N/A</v>
      </c>
      <c r="K97" t="e">
        <v>#N/A</v>
      </c>
      <c r="L97" t="e">
        <v>#N/A</v>
      </c>
    </row>
    <row r="98" spans="8:12" x14ac:dyDescent="0.25">
      <c r="H98" t="e">
        <v>#N/A</v>
      </c>
      <c r="I98" s="3" t="e">
        <v>#N/A</v>
      </c>
      <c r="J98" t="e">
        <v>#N/A</v>
      </c>
      <c r="K98" t="e">
        <v>#N/A</v>
      </c>
      <c r="L98" t="e">
        <v>#N/A</v>
      </c>
    </row>
    <row r="99" spans="8:12" x14ac:dyDescent="0.25">
      <c r="H99" t="e">
        <v>#N/A</v>
      </c>
      <c r="I99" s="3" t="e">
        <v>#N/A</v>
      </c>
      <c r="J99" t="e">
        <v>#N/A</v>
      </c>
      <c r="K99" t="e">
        <v>#N/A</v>
      </c>
      <c r="L99" t="e">
        <v>#N/A</v>
      </c>
    </row>
    <row r="100" spans="8:12" x14ac:dyDescent="0.25">
      <c r="H100" t="e">
        <v>#N/A</v>
      </c>
      <c r="I100" s="3" t="e">
        <v>#N/A</v>
      </c>
      <c r="J100" t="e">
        <v>#N/A</v>
      </c>
      <c r="K100" t="e">
        <v>#N/A</v>
      </c>
      <c r="L100" t="e">
        <v>#N/A</v>
      </c>
    </row>
    <row r="101" spans="8:12" x14ac:dyDescent="0.25">
      <c r="H101" t="e">
        <v>#N/A</v>
      </c>
      <c r="I101" s="3" t="e">
        <v>#N/A</v>
      </c>
      <c r="J101" t="e">
        <v>#N/A</v>
      </c>
      <c r="K101" t="e">
        <v>#N/A</v>
      </c>
      <c r="L101" t="e">
        <v>#N/A</v>
      </c>
    </row>
    <row r="102" spans="8:12" x14ac:dyDescent="0.25">
      <c r="H102" t="e">
        <v>#N/A</v>
      </c>
      <c r="I102" s="3" t="e">
        <v>#N/A</v>
      </c>
      <c r="J102" t="e">
        <v>#N/A</v>
      </c>
      <c r="K102" t="e">
        <v>#N/A</v>
      </c>
      <c r="L102" t="e">
        <v>#N/A</v>
      </c>
    </row>
    <row r="103" spans="8:12" x14ac:dyDescent="0.25">
      <c r="H103" t="e">
        <v>#N/A</v>
      </c>
      <c r="I103" s="3" t="e">
        <v>#N/A</v>
      </c>
      <c r="J103" t="e">
        <v>#N/A</v>
      </c>
      <c r="K103" t="e">
        <v>#N/A</v>
      </c>
      <c r="L103" t="e">
        <v>#N/A</v>
      </c>
    </row>
    <row r="104" spans="8:12" x14ac:dyDescent="0.25">
      <c r="H104" t="e">
        <v>#N/A</v>
      </c>
      <c r="I104" s="3" t="e">
        <v>#N/A</v>
      </c>
      <c r="J104" t="e">
        <v>#N/A</v>
      </c>
      <c r="K104" t="e">
        <v>#N/A</v>
      </c>
      <c r="L104" t="e">
        <v>#N/A</v>
      </c>
    </row>
    <row r="105" spans="8:12" x14ac:dyDescent="0.25">
      <c r="H105" t="e">
        <v>#N/A</v>
      </c>
      <c r="I105" s="3" t="e">
        <v>#N/A</v>
      </c>
      <c r="J105" t="e">
        <v>#N/A</v>
      </c>
      <c r="K105" t="e">
        <v>#N/A</v>
      </c>
      <c r="L105" t="e">
        <v>#N/A</v>
      </c>
    </row>
    <row r="106" spans="8:12" x14ac:dyDescent="0.25">
      <c r="H106" t="e">
        <v>#N/A</v>
      </c>
      <c r="I106" s="3" t="e">
        <v>#N/A</v>
      </c>
      <c r="J106" t="e">
        <v>#N/A</v>
      </c>
      <c r="K106" t="e">
        <v>#N/A</v>
      </c>
      <c r="L106" t="e">
        <v>#N/A</v>
      </c>
    </row>
    <row r="107" spans="8:12" x14ac:dyDescent="0.25">
      <c r="H107" t="e">
        <v>#N/A</v>
      </c>
      <c r="I107" s="3" t="e">
        <v>#N/A</v>
      </c>
      <c r="J107" t="e">
        <v>#N/A</v>
      </c>
      <c r="K107" t="e">
        <v>#N/A</v>
      </c>
      <c r="L107" t="e">
        <v>#N/A</v>
      </c>
    </row>
    <row r="108" spans="8:12" x14ac:dyDescent="0.25">
      <c r="H108" t="e">
        <v>#N/A</v>
      </c>
      <c r="I108" s="3" t="e">
        <v>#N/A</v>
      </c>
      <c r="J108" t="e">
        <v>#N/A</v>
      </c>
      <c r="K108" t="e">
        <v>#N/A</v>
      </c>
      <c r="L108" t="e">
        <v>#N/A</v>
      </c>
    </row>
    <row r="109" spans="8:12" x14ac:dyDescent="0.25">
      <c r="H109" t="e">
        <v>#N/A</v>
      </c>
      <c r="I109" s="3" t="e">
        <v>#N/A</v>
      </c>
      <c r="J109" t="e">
        <v>#N/A</v>
      </c>
      <c r="K109" t="e">
        <v>#N/A</v>
      </c>
      <c r="L109" t="e">
        <v>#N/A</v>
      </c>
    </row>
    <row r="110" spans="8:12" x14ac:dyDescent="0.25">
      <c r="H110" t="e">
        <v>#N/A</v>
      </c>
      <c r="I110" s="3" t="e">
        <v>#N/A</v>
      </c>
      <c r="J110" t="e">
        <v>#N/A</v>
      </c>
      <c r="K110" t="e">
        <v>#N/A</v>
      </c>
      <c r="L110" t="e">
        <v>#N/A</v>
      </c>
    </row>
    <row r="111" spans="8:12" x14ac:dyDescent="0.25">
      <c r="H111" t="e">
        <v>#N/A</v>
      </c>
      <c r="I111" s="3" t="e">
        <v>#N/A</v>
      </c>
      <c r="J111" t="e">
        <v>#N/A</v>
      </c>
      <c r="K111" t="e">
        <v>#N/A</v>
      </c>
      <c r="L111" t="e">
        <v>#N/A</v>
      </c>
    </row>
    <row r="112" spans="8:12" x14ac:dyDescent="0.25">
      <c r="H112" t="e">
        <v>#N/A</v>
      </c>
      <c r="I112" s="3" t="e">
        <v>#N/A</v>
      </c>
      <c r="J112" t="e">
        <v>#N/A</v>
      </c>
      <c r="K112" t="e">
        <v>#N/A</v>
      </c>
      <c r="L112" t="e">
        <v>#N/A</v>
      </c>
    </row>
    <row r="113" spans="8:12" x14ac:dyDescent="0.25">
      <c r="H113" t="e">
        <v>#N/A</v>
      </c>
      <c r="I113" s="3" t="e">
        <v>#N/A</v>
      </c>
      <c r="J113" t="e">
        <v>#N/A</v>
      </c>
      <c r="K113" t="e">
        <v>#N/A</v>
      </c>
      <c r="L113" t="e">
        <v>#N/A</v>
      </c>
    </row>
    <row r="114" spans="8:12" x14ac:dyDescent="0.25">
      <c r="H114" t="e">
        <v>#N/A</v>
      </c>
      <c r="I114" s="3" t="e">
        <v>#N/A</v>
      </c>
      <c r="J114" t="e">
        <v>#N/A</v>
      </c>
      <c r="K114" t="e">
        <v>#N/A</v>
      </c>
      <c r="L114" t="e">
        <v>#N/A</v>
      </c>
    </row>
    <row r="115" spans="8:12" x14ac:dyDescent="0.25">
      <c r="H115" t="e">
        <v>#N/A</v>
      </c>
      <c r="I115" s="3" t="e">
        <v>#N/A</v>
      </c>
      <c r="J115" t="e">
        <v>#N/A</v>
      </c>
      <c r="K115" t="e">
        <v>#N/A</v>
      </c>
      <c r="L115" t="e">
        <v>#N/A</v>
      </c>
    </row>
    <row r="116" spans="8:12" x14ac:dyDescent="0.25">
      <c r="H116" t="e">
        <v>#N/A</v>
      </c>
      <c r="I116" s="3" t="e">
        <v>#N/A</v>
      </c>
      <c r="J116" t="e">
        <v>#N/A</v>
      </c>
      <c r="K116" t="e">
        <v>#N/A</v>
      </c>
      <c r="L116" t="e">
        <v>#N/A</v>
      </c>
    </row>
    <row r="117" spans="8:12" x14ac:dyDescent="0.25">
      <c r="H117" t="e">
        <v>#N/A</v>
      </c>
      <c r="I117" s="3" t="e">
        <v>#N/A</v>
      </c>
      <c r="J117" t="e">
        <v>#N/A</v>
      </c>
      <c r="K117" t="e">
        <v>#N/A</v>
      </c>
      <c r="L117" t="e">
        <v>#N/A</v>
      </c>
    </row>
    <row r="118" spans="8:12" x14ac:dyDescent="0.25">
      <c r="H118" t="e">
        <v>#N/A</v>
      </c>
      <c r="I118" s="3" t="e">
        <v>#N/A</v>
      </c>
      <c r="J118" t="e">
        <v>#N/A</v>
      </c>
      <c r="K118" t="e">
        <v>#N/A</v>
      </c>
      <c r="L118" t="e">
        <v>#N/A</v>
      </c>
    </row>
    <row r="119" spans="8:12" x14ac:dyDescent="0.25">
      <c r="H119" t="e">
        <v>#N/A</v>
      </c>
      <c r="I119" s="3" t="e">
        <v>#N/A</v>
      </c>
      <c r="J119" t="e">
        <v>#N/A</v>
      </c>
      <c r="K119" t="e">
        <v>#N/A</v>
      </c>
      <c r="L119" t="e">
        <v>#N/A</v>
      </c>
    </row>
    <row r="120" spans="8:12" x14ac:dyDescent="0.25">
      <c r="H120" t="e">
        <v>#N/A</v>
      </c>
      <c r="I120" s="3" t="e">
        <v>#N/A</v>
      </c>
      <c r="J120" t="e">
        <v>#N/A</v>
      </c>
      <c r="K120" t="e">
        <v>#N/A</v>
      </c>
      <c r="L120" t="e">
        <v>#N/A</v>
      </c>
    </row>
    <row r="121" spans="8:12" x14ac:dyDescent="0.25">
      <c r="H121" t="e">
        <v>#N/A</v>
      </c>
      <c r="I121" s="3" t="e">
        <v>#N/A</v>
      </c>
      <c r="J121" t="e">
        <v>#N/A</v>
      </c>
      <c r="K121" t="e">
        <v>#N/A</v>
      </c>
      <c r="L121" t="e">
        <v>#N/A</v>
      </c>
    </row>
    <row r="122" spans="8:12" x14ac:dyDescent="0.25">
      <c r="H122" t="e">
        <v>#N/A</v>
      </c>
      <c r="I122" s="3" t="e">
        <v>#N/A</v>
      </c>
      <c r="J122" t="e">
        <v>#N/A</v>
      </c>
      <c r="K122" t="e">
        <v>#N/A</v>
      </c>
      <c r="L122" t="e">
        <v>#N/A</v>
      </c>
    </row>
    <row r="123" spans="8:12" x14ac:dyDescent="0.25">
      <c r="H123" t="e">
        <v>#N/A</v>
      </c>
      <c r="I123" s="3" t="e">
        <v>#N/A</v>
      </c>
      <c r="J123" t="e">
        <v>#N/A</v>
      </c>
      <c r="K123" t="e">
        <v>#N/A</v>
      </c>
      <c r="L123" t="e">
        <v>#N/A</v>
      </c>
    </row>
    <row r="124" spans="8:12" x14ac:dyDescent="0.25">
      <c r="H124" t="e">
        <v>#N/A</v>
      </c>
      <c r="I124" s="3" t="e">
        <v>#N/A</v>
      </c>
      <c r="J124" t="e">
        <v>#N/A</v>
      </c>
      <c r="K124" t="e">
        <v>#N/A</v>
      </c>
      <c r="L124" t="e">
        <v>#N/A</v>
      </c>
    </row>
    <row r="125" spans="8:12" x14ac:dyDescent="0.25">
      <c r="H125" t="e">
        <v>#N/A</v>
      </c>
      <c r="I125" s="3" t="e">
        <v>#N/A</v>
      </c>
      <c r="J125" t="e">
        <v>#N/A</v>
      </c>
      <c r="K125" t="e">
        <v>#N/A</v>
      </c>
      <c r="L125" t="e">
        <v>#N/A</v>
      </c>
    </row>
    <row r="126" spans="8:12" x14ac:dyDescent="0.25">
      <c r="H126" t="e">
        <v>#N/A</v>
      </c>
      <c r="I126" s="3" t="e">
        <v>#N/A</v>
      </c>
      <c r="J126" t="e">
        <v>#N/A</v>
      </c>
      <c r="K126" t="e">
        <v>#N/A</v>
      </c>
      <c r="L126" t="e">
        <v>#N/A</v>
      </c>
    </row>
    <row r="127" spans="8:12" x14ac:dyDescent="0.25">
      <c r="H127" t="e">
        <v>#N/A</v>
      </c>
      <c r="I127" s="3" t="e">
        <v>#N/A</v>
      </c>
      <c r="J127" t="e">
        <v>#N/A</v>
      </c>
      <c r="K127" t="e">
        <v>#N/A</v>
      </c>
      <c r="L127" t="e">
        <v>#N/A</v>
      </c>
    </row>
    <row r="128" spans="8:12" x14ac:dyDescent="0.25">
      <c r="H128" t="e">
        <v>#N/A</v>
      </c>
      <c r="I128" s="3" t="e">
        <v>#N/A</v>
      </c>
      <c r="J128" t="e">
        <v>#N/A</v>
      </c>
      <c r="K128" t="e">
        <v>#N/A</v>
      </c>
      <c r="L128" t="e">
        <v>#N/A</v>
      </c>
    </row>
    <row r="129" spans="8:12" x14ac:dyDescent="0.25">
      <c r="H129" t="e">
        <v>#N/A</v>
      </c>
      <c r="I129" s="3" t="e">
        <v>#N/A</v>
      </c>
      <c r="J129" t="e">
        <v>#N/A</v>
      </c>
      <c r="K129" t="e">
        <v>#N/A</v>
      </c>
      <c r="L129" t="e">
        <v>#N/A</v>
      </c>
    </row>
    <row r="130" spans="8:12" x14ac:dyDescent="0.25">
      <c r="H130" t="e">
        <v>#N/A</v>
      </c>
      <c r="I130" s="3" t="e">
        <v>#N/A</v>
      </c>
      <c r="J130" t="e">
        <v>#N/A</v>
      </c>
      <c r="K130" t="e">
        <v>#N/A</v>
      </c>
      <c r="L130" t="e">
        <v>#N/A</v>
      </c>
    </row>
    <row r="131" spans="8:12" x14ac:dyDescent="0.25">
      <c r="H131" t="e">
        <v>#N/A</v>
      </c>
      <c r="I131" s="3" t="e">
        <v>#N/A</v>
      </c>
      <c r="J131" t="e">
        <v>#N/A</v>
      </c>
      <c r="K131" t="e">
        <v>#N/A</v>
      </c>
      <c r="L131" t="e">
        <v>#N/A</v>
      </c>
    </row>
    <row r="132" spans="8:12" x14ac:dyDescent="0.25">
      <c r="H132" t="e">
        <v>#N/A</v>
      </c>
      <c r="I132" s="3" t="e">
        <v>#N/A</v>
      </c>
      <c r="J132" t="e">
        <v>#N/A</v>
      </c>
      <c r="K132" t="e">
        <v>#N/A</v>
      </c>
      <c r="L132" t="e">
        <v>#N/A</v>
      </c>
    </row>
    <row r="133" spans="8:12" x14ac:dyDescent="0.25">
      <c r="H133" t="e">
        <v>#N/A</v>
      </c>
      <c r="I133" s="3" t="e">
        <v>#N/A</v>
      </c>
      <c r="J133" t="e">
        <v>#N/A</v>
      </c>
      <c r="K133" t="e">
        <v>#N/A</v>
      </c>
      <c r="L133" t="e">
        <v>#N/A</v>
      </c>
    </row>
    <row r="134" spans="8:12" x14ac:dyDescent="0.25">
      <c r="H134" t="e">
        <v>#N/A</v>
      </c>
      <c r="I134" s="3" t="e">
        <v>#N/A</v>
      </c>
      <c r="J134" t="e">
        <v>#N/A</v>
      </c>
      <c r="K134" t="e">
        <v>#N/A</v>
      </c>
      <c r="L134" t="e">
        <v>#N/A</v>
      </c>
    </row>
    <row r="135" spans="8:12" x14ac:dyDescent="0.25">
      <c r="H135" t="e">
        <v>#N/A</v>
      </c>
      <c r="I135" s="3" t="e">
        <v>#N/A</v>
      </c>
      <c r="J135" t="e">
        <v>#N/A</v>
      </c>
      <c r="K135" t="e">
        <v>#N/A</v>
      </c>
      <c r="L135" t="e">
        <v>#N/A</v>
      </c>
    </row>
    <row r="136" spans="8:12" x14ac:dyDescent="0.25">
      <c r="H136" t="e">
        <v>#N/A</v>
      </c>
      <c r="I136" s="3" t="e">
        <v>#N/A</v>
      </c>
      <c r="J136" t="e">
        <v>#N/A</v>
      </c>
      <c r="K136" t="e">
        <v>#N/A</v>
      </c>
      <c r="L136" t="e">
        <v>#N/A</v>
      </c>
    </row>
    <row r="137" spans="8:12" x14ac:dyDescent="0.25">
      <c r="H137" t="e">
        <v>#N/A</v>
      </c>
      <c r="I137" s="3" t="e">
        <v>#N/A</v>
      </c>
      <c r="J137" t="e">
        <v>#N/A</v>
      </c>
      <c r="K137" t="e">
        <v>#N/A</v>
      </c>
      <c r="L137" t="e">
        <v>#N/A</v>
      </c>
    </row>
    <row r="138" spans="8:12" x14ac:dyDescent="0.25">
      <c r="H138" t="e">
        <v>#N/A</v>
      </c>
      <c r="I138" s="3" t="e">
        <v>#N/A</v>
      </c>
      <c r="J138" t="e">
        <v>#N/A</v>
      </c>
      <c r="K138" t="e">
        <v>#N/A</v>
      </c>
      <c r="L138" t="e">
        <v>#N/A</v>
      </c>
    </row>
    <row r="139" spans="8:12" x14ac:dyDescent="0.25">
      <c r="H139" t="e">
        <v>#N/A</v>
      </c>
      <c r="I139" s="3" t="e">
        <v>#N/A</v>
      </c>
      <c r="J139" t="e">
        <v>#N/A</v>
      </c>
      <c r="K139" t="e">
        <v>#N/A</v>
      </c>
      <c r="L139" t="e">
        <v>#N/A</v>
      </c>
    </row>
    <row r="140" spans="8:12" x14ac:dyDescent="0.25">
      <c r="H140" t="e">
        <v>#N/A</v>
      </c>
      <c r="I140" s="3" t="e">
        <v>#N/A</v>
      </c>
      <c r="J140" t="e">
        <v>#N/A</v>
      </c>
      <c r="K140" t="e">
        <v>#N/A</v>
      </c>
      <c r="L140" t="e">
        <v>#N/A</v>
      </c>
    </row>
    <row r="141" spans="8:12" x14ac:dyDescent="0.25">
      <c r="H141" t="e">
        <v>#N/A</v>
      </c>
      <c r="I141" s="3" t="e">
        <v>#N/A</v>
      </c>
      <c r="J141" t="e">
        <v>#N/A</v>
      </c>
      <c r="K141" t="e">
        <v>#N/A</v>
      </c>
      <c r="L141" t="e">
        <v>#N/A</v>
      </c>
    </row>
    <row r="142" spans="8:12" x14ac:dyDescent="0.25">
      <c r="H142" t="e">
        <v>#N/A</v>
      </c>
      <c r="I142" s="3" t="e">
        <v>#N/A</v>
      </c>
      <c r="J142" t="e">
        <v>#N/A</v>
      </c>
      <c r="K142" t="e">
        <v>#N/A</v>
      </c>
      <c r="L142" t="e">
        <v>#N/A</v>
      </c>
    </row>
    <row r="143" spans="8:12" x14ac:dyDescent="0.25">
      <c r="H143" t="e">
        <v>#N/A</v>
      </c>
      <c r="I143" s="3" t="e">
        <v>#N/A</v>
      </c>
      <c r="J143" t="e">
        <v>#N/A</v>
      </c>
      <c r="K143" t="e">
        <v>#N/A</v>
      </c>
      <c r="L143" t="e">
        <v>#N/A</v>
      </c>
    </row>
    <row r="144" spans="8:12" x14ac:dyDescent="0.25">
      <c r="H144" t="e">
        <v>#N/A</v>
      </c>
      <c r="I144" s="3" t="e">
        <v>#N/A</v>
      </c>
      <c r="J144" t="e">
        <v>#N/A</v>
      </c>
      <c r="K144" t="e">
        <v>#N/A</v>
      </c>
      <c r="L144" t="e">
        <v>#N/A</v>
      </c>
    </row>
    <row r="145" spans="8:12" x14ac:dyDescent="0.25">
      <c r="H145" t="e">
        <v>#N/A</v>
      </c>
      <c r="I145" s="3" t="e">
        <v>#N/A</v>
      </c>
      <c r="J145" t="e">
        <v>#N/A</v>
      </c>
      <c r="K145" t="e">
        <v>#N/A</v>
      </c>
      <c r="L145" t="e">
        <v>#N/A</v>
      </c>
    </row>
    <row r="146" spans="8:12" x14ac:dyDescent="0.25">
      <c r="H146" t="e">
        <v>#N/A</v>
      </c>
      <c r="I146" s="3" t="e">
        <v>#N/A</v>
      </c>
      <c r="J146" t="e">
        <v>#N/A</v>
      </c>
      <c r="K146" t="e">
        <v>#N/A</v>
      </c>
      <c r="L146" t="e">
        <v>#N/A</v>
      </c>
    </row>
    <row r="147" spans="8:12" x14ac:dyDescent="0.25">
      <c r="H147" t="e">
        <v>#N/A</v>
      </c>
      <c r="I147" s="3" t="e">
        <v>#N/A</v>
      </c>
      <c r="J147" t="e">
        <v>#N/A</v>
      </c>
      <c r="K147" t="e">
        <v>#N/A</v>
      </c>
      <c r="L147" t="e">
        <v>#N/A</v>
      </c>
    </row>
    <row r="148" spans="8:12" x14ac:dyDescent="0.25">
      <c r="H148" t="e">
        <v>#N/A</v>
      </c>
      <c r="I148" s="3" t="e">
        <v>#N/A</v>
      </c>
      <c r="J148" t="e">
        <v>#N/A</v>
      </c>
      <c r="K148" t="e">
        <v>#N/A</v>
      </c>
      <c r="L148" t="e">
        <v>#N/A</v>
      </c>
    </row>
    <row r="149" spans="8:12" x14ac:dyDescent="0.25">
      <c r="H149" t="e">
        <v>#N/A</v>
      </c>
      <c r="I149" s="3" t="e">
        <v>#N/A</v>
      </c>
      <c r="J149" t="e">
        <v>#N/A</v>
      </c>
      <c r="K149" t="e">
        <v>#N/A</v>
      </c>
      <c r="L149" t="e">
        <v>#N/A</v>
      </c>
    </row>
    <row r="150" spans="8:12" x14ac:dyDescent="0.25">
      <c r="H150" t="e">
        <v>#N/A</v>
      </c>
      <c r="I150" s="3" t="e">
        <v>#N/A</v>
      </c>
      <c r="J150" t="e">
        <v>#N/A</v>
      </c>
      <c r="K150" t="e">
        <v>#N/A</v>
      </c>
      <c r="L150" t="e">
        <v>#N/A</v>
      </c>
    </row>
    <row r="151" spans="8:12" x14ac:dyDescent="0.25">
      <c r="H151" t="e">
        <v>#N/A</v>
      </c>
      <c r="I151" s="3" t="e">
        <v>#N/A</v>
      </c>
      <c r="J151" t="e">
        <v>#N/A</v>
      </c>
      <c r="K151" t="e">
        <v>#N/A</v>
      </c>
      <c r="L151" t="e">
        <v>#N/A</v>
      </c>
    </row>
    <row r="152" spans="8:12" x14ac:dyDescent="0.25">
      <c r="H152" t="e">
        <v>#N/A</v>
      </c>
      <c r="I152" s="3" t="e">
        <v>#N/A</v>
      </c>
      <c r="J152" t="e">
        <v>#N/A</v>
      </c>
      <c r="K152" t="e">
        <v>#N/A</v>
      </c>
      <c r="L152" t="e">
        <v>#N/A</v>
      </c>
    </row>
    <row r="153" spans="8:12" x14ac:dyDescent="0.25">
      <c r="H153" t="e">
        <v>#N/A</v>
      </c>
      <c r="I153" s="3" t="e">
        <v>#N/A</v>
      </c>
      <c r="J153" t="e">
        <v>#N/A</v>
      </c>
      <c r="K153" t="e">
        <v>#N/A</v>
      </c>
      <c r="L153" t="e">
        <v>#N/A</v>
      </c>
    </row>
    <row r="154" spans="8:12" x14ac:dyDescent="0.25">
      <c r="H154" t="e">
        <v>#N/A</v>
      </c>
      <c r="I154" s="3" t="e">
        <v>#N/A</v>
      </c>
      <c r="J154" t="e">
        <v>#N/A</v>
      </c>
      <c r="K154" t="e">
        <v>#N/A</v>
      </c>
      <c r="L154" t="e">
        <v>#N/A</v>
      </c>
    </row>
    <row r="155" spans="8:12" x14ac:dyDescent="0.25">
      <c r="H155" t="e">
        <v>#N/A</v>
      </c>
      <c r="I155" s="3" t="e">
        <v>#N/A</v>
      </c>
      <c r="J155" t="e">
        <v>#N/A</v>
      </c>
      <c r="K155" t="e">
        <v>#N/A</v>
      </c>
      <c r="L155" t="e">
        <v>#N/A</v>
      </c>
    </row>
    <row r="156" spans="8:12" x14ac:dyDescent="0.25">
      <c r="H156" t="e">
        <v>#N/A</v>
      </c>
      <c r="I156" s="3" t="e">
        <v>#N/A</v>
      </c>
      <c r="J156" t="e">
        <v>#N/A</v>
      </c>
      <c r="K156" t="e">
        <v>#N/A</v>
      </c>
      <c r="L156" t="e">
        <v>#N/A</v>
      </c>
    </row>
    <row r="157" spans="8:12" x14ac:dyDescent="0.25">
      <c r="H157" t="e">
        <v>#N/A</v>
      </c>
      <c r="I157" s="3" t="e">
        <v>#N/A</v>
      </c>
      <c r="J157" t="e">
        <v>#N/A</v>
      </c>
      <c r="K157" t="e">
        <v>#N/A</v>
      </c>
      <c r="L157" t="e">
        <v>#N/A</v>
      </c>
    </row>
    <row r="158" spans="8:12" x14ac:dyDescent="0.25">
      <c r="H158" t="e">
        <v>#N/A</v>
      </c>
      <c r="I158" s="3" t="e">
        <v>#N/A</v>
      </c>
      <c r="J158" t="e">
        <v>#N/A</v>
      </c>
      <c r="K158" t="e">
        <v>#N/A</v>
      </c>
      <c r="L158" t="e">
        <v>#N/A</v>
      </c>
    </row>
    <row r="159" spans="8:12" x14ac:dyDescent="0.25">
      <c r="H159" t="e">
        <v>#N/A</v>
      </c>
      <c r="I159" s="3" t="e">
        <v>#N/A</v>
      </c>
      <c r="J159" t="e">
        <v>#N/A</v>
      </c>
      <c r="K159" t="e">
        <v>#N/A</v>
      </c>
      <c r="L159" t="e">
        <v>#N/A</v>
      </c>
    </row>
    <row r="160" spans="8:12" x14ac:dyDescent="0.25">
      <c r="H160" t="e">
        <v>#N/A</v>
      </c>
      <c r="I160" s="3" t="e">
        <v>#N/A</v>
      </c>
      <c r="J160" t="e">
        <v>#N/A</v>
      </c>
      <c r="K160" t="e">
        <v>#N/A</v>
      </c>
      <c r="L160" t="e">
        <v>#N/A</v>
      </c>
    </row>
    <row r="161" spans="8:12" x14ac:dyDescent="0.25">
      <c r="H161" t="e">
        <v>#N/A</v>
      </c>
      <c r="I161" s="3" t="e">
        <v>#N/A</v>
      </c>
      <c r="J161" t="e">
        <v>#N/A</v>
      </c>
      <c r="K161" t="e">
        <v>#N/A</v>
      </c>
      <c r="L161" t="e">
        <v>#N/A</v>
      </c>
    </row>
    <row r="162" spans="8:12" x14ac:dyDescent="0.25">
      <c r="H162" t="e">
        <v>#N/A</v>
      </c>
      <c r="I162" s="3" t="e">
        <v>#N/A</v>
      </c>
      <c r="J162" t="e">
        <v>#N/A</v>
      </c>
      <c r="K162" t="e">
        <v>#N/A</v>
      </c>
      <c r="L162" t="e">
        <v>#N/A</v>
      </c>
    </row>
    <row r="163" spans="8:12" x14ac:dyDescent="0.25">
      <c r="H163" t="e">
        <v>#N/A</v>
      </c>
      <c r="I163" s="3" t="e">
        <v>#N/A</v>
      </c>
      <c r="J163" t="e">
        <v>#N/A</v>
      </c>
      <c r="K163" t="e">
        <v>#N/A</v>
      </c>
      <c r="L163" t="e">
        <v>#N/A</v>
      </c>
    </row>
    <row r="164" spans="8:12" x14ac:dyDescent="0.25">
      <c r="H164" t="e">
        <v>#N/A</v>
      </c>
      <c r="I164" s="3" t="e">
        <v>#N/A</v>
      </c>
      <c r="J164" t="e">
        <v>#N/A</v>
      </c>
      <c r="K164" t="e">
        <v>#N/A</v>
      </c>
      <c r="L164" t="e">
        <v>#N/A</v>
      </c>
    </row>
    <row r="165" spans="8:12" x14ac:dyDescent="0.25">
      <c r="H165" t="e">
        <v>#N/A</v>
      </c>
      <c r="I165" s="3" t="e">
        <v>#N/A</v>
      </c>
      <c r="J165" t="e">
        <v>#N/A</v>
      </c>
      <c r="K165" t="e">
        <v>#N/A</v>
      </c>
      <c r="L165" t="e">
        <v>#N/A</v>
      </c>
    </row>
    <row r="166" spans="8:12" x14ac:dyDescent="0.25">
      <c r="H166" t="e">
        <v>#N/A</v>
      </c>
      <c r="I166" s="3" t="e">
        <v>#N/A</v>
      </c>
      <c r="J166" t="e">
        <v>#N/A</v>
      </c>
      <c r="K166" t="e">
        <v>#N/A</v>
      </c>
      <c r="L166" t="e">
        <v>#N/A</v>
      </c>
    </row>
    <row r="167" spans="8:12" x14ac:dyDescent="0.25">
      <c r="H167" t="e">
        <v>#N/A</v>
      </c>
      <c r="I167" s="3" t="e">
        <v>#N/A</v>
      </c>
      <c r="J167" t="e">
        <v>#N/A</v>
      </c>
      <c r="K167" t="e">
        <v>#N/A</v>
      </c>
      <c r="L167" t="e">
        <v>#N/A</v>
      </c>
    </row>
    <row r="168" spans="8:12" x14ac:dyDescent="0.25">
      <c r="H168" t="e">
        <v>#N/A</v>
      </c>
      <c r="I168" s="3" t="e">
        <v>#N/A</v>
      </c>
      <c r="J168" t="e">
        <v>#N/A</v>
      </c>
      <c r="K168" t="e">
        <v>#N/A</v>
      </c>
      <c r="L168" t="e">
        <v>#N/A</v>
      </c>
    </row>
    <row r="169" spans="8:12" x14ac:dyDescent="0.25">
      <c r="H169" t="e">
        <v>#N/A</v>
      </c>
      <c r="I169" s="3" t="e">
        <v>#N/A</v>
      </c>
      <c r="J169" t="e">
        <v>#N/A</v>
      </c>
      <c r="K169" t="e">
        <v>#N/A</v>
      </c>
      <c r="L169" t="e">
        <v>#N/A</v>
      </c>
    </row>
    <row r="170" spans="8:12" x14ac:dyDescent="0.25">
      <c r="H170" t="e">
        <v>#N/A</v>
      </c>
      <c r="I170" s="3" t="e">
        <v>#N/A</v>
      </c>
      <c r="J170" t="e">
        <v>#N/A</v>
      </c>
      <c r="K170" t="e">
        <v>#N/A</v>
      </c>
      <c r="L170" t="e">
        <v>#N/A</v>
      </c>
    </row>
    <row r="171" spans="8:12" x14ac:dyDescent="0.25">
      <c r="H171" t="e">
        <v>#N/A</v>
      </c>
      <c r="I171" s="3" t="e">
        <v>#N/A</v>
      </c>
      <c r="J171" t="e">
        <v>#N/A</v>
      </c>
      <c r="K171" t="e">
        <v>#N/A</v>
      </c>
      <c r="L171" t="e">
        <v>#N/A</v>
      </c>
    </row>
    <row r="172" spans="8:12" x14ac:dyDescent="0.25">
      <c r="H172" t="e">
        <v>#N/A</v>
      </c>
      <c r="I172" s="3" t="e">
        <v>#N/A</v>
      </c>
      <c r="J172" t="e">
        <v>#N/A</v>
      </c>
      <c r="K172" t="e">
        <v>#N/A</v>
      </c>
      <c r="L172" t="e">
        <v>#N/A</v>
      </c>
    </row>
    <row r="173" spans="8:12" x14ac:dyDescent="0.25">
      <c r="H173" t="e">
        <v>#N/A</v>
      </c>
      <c r="I173" s="3" t="e">
        <v>#N/A</v>
      </c>
      <c r="J173" t="e">
        <v>#N/A</v>
      </c>
      <c r="K173" t="e">
        <v>#N/A</v>
      </c>
      <c r="L173" t="e">
        <v>#N/A</v>
      </c>
    </row>
    <row r="174" spans="8:12" x14ac:dyDescent="0.25">
      <c r="H174" t="e">
        <v>#N/A</v>
      </c>
      <c r="I174" s="3" t="e">
        <v>#N/A</v>
      </c>
      <c r="J174" t="e">
        <v>#N/A</v>
      </c>
      <c r="K174" t="e">
        <v>#N/A</v>
      </c>
      <c r="L174" t="e">
        <v>#N/A</v>
      </c>
    </row>
    <row r="175" spans="8:12" x14ac:dyDescent="0.25">
      <c r="H175" t="e">
        <v>#N/A</v>
      </c>
      <c r="I175" s="3" t="e">
        <v>#N/A</v>
      </c>
      <c r="J175" t="e">
        <v>#N/A</v>
      </c>
      <c r="K175" t="e">
        <v>#N/A</v>
      </c>
      <c r="L175" t="e">
        <v>#N/A</v>
      </c>
    </row>
    <row r="176" spans="8:12" x14ac:dyDescent="0.25">
      <c r="H176" t="e">
        <v>#N/A</v>
      </c>
      <c r="I176" s="3" t="e">
        <v>#N/A</v>
      </c>
      <c r="J176" t="e">
        <v>#N/A</v>
      </c>
      <c r="K176" t="e">
        <v>#N/A</v>
      </c>
      <c r="L176" t="e">
        <v>#N/A</v>
      </c>
    </row>
    <row r="177" spans="8:12" x14ac:dyDescent="0.25">
      <c r="H177" t="e">
        <v>#N/A</v>
      </c>
      <c r="I177" s="3" t="e">
        <v>#N/A</v>
      </c>
      <c r="J177" t="e">
        <v>#N/A</v>
      </c>
      <c r="K177" t="e">
        <v>#N/A</v>
      </c>
      <c r="L177" t="e">
        <v>#N/A</v>
      </c>
    </row>
    <row r="178" spans="8:12" x14ac:dyDescent="0.25">
      <c r="H178" t="e">
        <v>#N/A</v>
      </c>
      <c r="I178" s="3" t="e">
        <v>#N/A</v>
      </c>
      <c r="J178" t="e">
        <v>#N/A</v>
      </c>
      <c r="K178" t="e">
        <v>#N/A</v>
      </c>
      <c r="L178" t="e">
        <v>#N/A</v>
      </c>
    </row>
    <row r="179" spans="8:12" x14ac:dyDescent="0.25">
      <c r="H179" t="e">
        <v>#N/A</v>
      </c>
      <c r="I179" s="3" t="e">
        <v>#N/A</v>
      </c>
      <c r="J179" t="e">
        <v>#N/A</v>
      </c>
      <c r="K179" t="e">
        <v>#N/A</v>
      </c>
      <c r="L179" t="e">
        <v>#N/A</v>
      </c>
    </row>
    <row r="180" spans="8:12" x14ac:dyDescent="0.25">
      <c r="H180" t="e">
        <v>#N/A</v>
      </c>
      <c r="I180" s="3" t="e">
        <v>#N/A</v>
      </c>
      <c r="J180" t="e">
        <v>#N/A</v>
      </c>
      <c r="K180" t="e">
        <v>#N/A</v>
      </c>
      <c r="L180" t="e">
        <v>#N/A</v>
      </c>
    </row>
    <row r="181" spans="8:12" x14ac:dyDescent="0.25">
      <c r="H181" t="e">
        <v>#N/A</v>
      </c>
      <c r="I181" s="3" t="e">
        <v>#N/A</v>
      </c>
      <c r="J181" t="e">
        <v>#N/A</v>
      </c>
      <c r="K181" t="e">
        <v>#N/A</v>
      </c>
      <c r="L181" t="e">
        <v>#N/A</v>
      </c>
    </row>
    <row r="182" spans="8:12" x14ac:dyDescent="0.25">
      <c r="H182" t="e">
        <v>#N/A</v>
      </c>
      <c r="I182" s="3" t="e">
        <v>#N/A</v>
      </c>
      <c r="J182" t="e">
        <v>#N/A</v>
      </c>
      <c r="K182" t="e">
        <v>#N/A</v>
      </c>
      <c r="L182" t="e">
        <v>#N/A</v>
      </c>
    </row>
    <row r="183" spans="8:12" x14ac:dyDescent="0.25">
      <c r="H183" t="e">
        <v>#N/A</v>
      </c>
      <c r="I183" s="3" t="e">
        <v>#N/A</v>
      </c>
      <c r="J183" t="e">
        <v>#N/A</v>
      </c>
      <c r="K183" t="e">
        <v>#N/A</v>
      </c>
      <c r="L183" t="e">
        <v>#N/A</v>
      </c>
    </row>
    <row r="184" spans="8:12" x14ac:dyDescent="0.25">
      <c r="H184" t="e">
        <v>#N/A</v>
      </c>
      <c r="I184" s="3" t="e">
        <v>#N/A</v>
      </c>
      <c r="J184" t="e">
        <v>#N/A</v>
      </c>
      <c r="K184" t="e">
        <v>#N/A</v>
      </c>
      <c r="L184" t="e">
        <v>#N/A</v>
      </c>
    </row>
    <row r="185" spans="8:12" x14ac:dyDescent="0.25">
      <c r="H185" t="e">
        <v>#N/A</v>
      </c>
      <c r="I185" s="3" t="e">
        <v>#N/A</v>
      </c>
      <c r="J185" t="e">
        <v>#N/A</v>
      </c>
      <c r="K185" t="e">
        <v>#N/A</v>
      </c>
      <c r="L185" t="e">
        <v>#N/A</v>
      </c>
    </row>
    <row r="186" spans="8:12" x14ac:dyDescent="0.25">
      <c r="H186" t="e">
        <v>#N/A</v>
      </c>
      <c r="I186" s="3" t="e">
        <v>#N/A</v>
      </c>
      <c r="J186" t="e">
        <v>#N/A</v>
      </c>
      <c r="K186" t="e">
        <v>#N/A</v>
      </c>
      <c r="L186" t="e">
        <v>#N/A</v>
      </c>
    </row>
    <row r="187" spans="8:12" x14ac:dyDescent="0.25">
      <c r="H187" t="e">
        <v>#N/A</v>
      </c>
      <c r="I187" s="3" t="e">
        <v>#N/A</v>
      </c>
      <c r="J187" t="e">
        <v>#N/A</v>
      </c>
      <c r="K187" t="e">
        <v>#N/A</v>
      </c>
      <c r="L187" t="e">
        <v>#N/A</v>
      </c>
    </row>
    <row r="188" spans="8:12" x14ac:dyDescent="0.25">
      <c r="H188" t="e">
        <v>#N/A</v>
      </c>
      <c r="I188" s="3" t="e">
        <v>#N/A</v>
      </c>
      <c r="J188" t="e">
        <v>#N/A</v>
      </c>
      <c r="K188" t="e">
        <v>#N/A</v>
      </c>
      <c r="L188" t="e">
        <v>#N/A</v>
      </c>
    </row>
    <row r="189" spans="8:12" x14ac:dyDescent="0.25">
      <c r="H189" t="e">
        <v>#N/A</v>
      </c>
      <c r="I189" s="3" t="e">
        <v>#N/A</v>
      </c>
      <c r="J189" t="e">
        <v>#N/A</v>
      </c>
      <c r="K189" t="e">
        <v>#N/A</v>
      </c>
      <c r="L189" t="e">
        <v>#N/A</v>
      </c>
    </row>
    <row r="190" spans="8:12" x14ac:dyDescent="0.25">
      <c r="H190" t="e">
        <v>#N/A</v>
      </c>
      <c r="I190" s="3" t="e">
        <v>#N/A</v>
      </c>
      <c r="J190" t="e">
        <v>#N/A</v>
      </c>
      <c r="K190" t="e">
        <v>#N/A</v>
      </c>
      <c r="L190" t="e">
        <v>#N/A</v>
      </c>
    </row>
    <row r="191" spans="8:12" x14ac:dyDescent="0.25">
      <c r="H191" t="e">
        <v>#N/A</v>
      </c>
      <c r="I191" s="3" t="e">
        <v>#N/A</v>
      </c>
      <c r="J191" t="e">
        <v>#N/A</v>
      </c>
      <c r="K191" t="e">
        <v>#N/A</v>
      </c>
      <c r="L191" t="e">
        <v>#N/A</v>
      </c>
    </row>
    <row r="192" spans="8:12" x14ac:dyDescent="0.25">
      <c r="H192" t="e">
        <v>#N/A</v>
      </c>
      <c r="I192" s="3" t="e">
        <v>#N/A</v>
      </c>
      <c r="J192" t="e">
        <v>#N/A</v>
      </c>
      <c r="K192" t="e">
        <v>#N/A</v>
      </c>
      <c r="L192" t="e">
        <v>#N/A</v>
      </c>
    </row>
    <row r="193" spans="8:12" x14ac:dyDescent="0.25">
      <c r="H193" t="e">
        <v>#N/A</v>
      </c>
      <c r="I193" s="3" t="e">
        <v>#N/A</v>
      </c>
      <c r="J193" t="e">
        <v>#N/A</v>
      </c>
      <c r="K193" t="e">
        <v>#N/A</v>
      </c>
      <c r="L193" t="e">
        <v>#N/A</v>
      </c>
    </row>
    <row r="194" spans="8:12" x14ac:dyDescent="0.25">
      <c r="H194" t="e">
        <v>#N/A</v>
      </c>
      <c r="I194" s="3" t="e">
        <v>#N/A</v>
      </c>
      <c r="J194" t="e">
        <v>#N/A</v>
      </c>
      <c r="K194" t="e">
        <v>#N/A</v>
      </c>
      <c r="L194" t="e">
        <v>#N/A</v>
      </c>
    </row>
    <row r="195" spans="8:12" x14ac:dyDescent="0.25">
      <c r="H195" t="e">
        <v>#N/A</v>
      </c>
      <c r="I195" s="3" t="e">
        <v>#N/A</v>
      </c>
      <c r="J195" t="e">
        <v>#N/A</v>
      </c>
      <c r="K195" t="e">
        <v>#N/A</v>
      </c>
      <c r="L195" t="e">
        <v>#N/A</v>
      </c>
    </row>
    <row r="196" spans="8:12" x14ac:dyDescent="0.25">
      <c r="H196" t="e">
        <v>#N/A</v>
      </c>
      <c r="I196" s="3" t="e">
        <v>#N/A</v>
      </c>
      <c r="J196" t="e">
        <v>#N/A</v>
      </c>
      <c r="K196" t="e">
        <v>#N/A</v>
      </c>
      <c r="L196" t="e">
        <v>#N/A</v>
      </c>
    </row>
    <row r="197" spans="8:12" x14ac:dyDescent="0.25">
      <c r="H197" t="e">
        <v>#N/A</v>
      </c>
      <c r="I197" s="3" t="e">
        <v>#N/A</v>
      </c>
      <c r="J197" t="e">
        <v>#N/A</v>
      </c>
      <c r="K197" t="e">
        <v>#N/A</v>
      </c>
      <c r="L197" t="e">
        <v>#N/A</v>
      </c>
    </row>
    <row r="198" spans="8:12" x14ac:dyDescent="0.25">
      <c r="H198" t="e">
        <v>#N/A</v>
      </c>
      <c r="I198" s="3" t="e">
        <v>#N/A</v>
      </c>
      <c r="J198" t="e">
        <v>#N/A</v>
      </c>
      <c r="K198" t="e">
        <v>#N/A</v>
      </c>
      <c r="L198" t="e">
        <v>#N/A</v>
      </c>
    </row>
    <row r="199" spans="8:12" x14ac:dyDescent="0.25">
      <c r="H199" t="e">
        <v>#N/A</v>
      </c>
      <c r="I199" s="3" t="e">
        <v>#N/A</v>
      </c>
      <c r="J199" t="e">
        <v>#N/A</v>
      </c>
      <c r="K199" t="e">
        <v>#N/A</v>
      </c>
      <c r="L199" t="e">
        <v>#N/A</v>
      </c>
    </row>
    <row r="200" spans="8:12" x14ac:dyDescent="0.25">
      <c r="H200" t="e">
        <v>#N/A</v>
      </c>
      <c r="I200" s="3" t="e">
        <v>#N/A</v>
      </c>
      <c r="J200" t="e">
        <v>#N/A</v>
      </c>
      <c r="K200" t="e">
        <v>#N/A</v>
      </c>
      <c r="L200" t="e">
        <v>#N/A</v>
      </c>
    </row>
    <row r="201" spans="8:12" x14ac:dyDescent="0.25">
      <c r="H201" t="e">
        <v>#N/A</v>
      </c>
      <c r="I201" s="3" t="e">
        <v>#N/A</v>
      </c>
      <c r="J201" t="e">
        <v>#N/A</v>
      </c>
      <c r="K201" t="e">
        <v>#N/A</v>
      </c>
      <c r="L201" t="e">
        <v>#N/A</v>
      </c>
    </row>
    <row r="202" spans="8:12" x14ac:dyDescent="0.25">
      <c r="H202" t="e">
        <v>#N/A</v>
      </c>
      <c r="I202" s="3" t="e">
        <v>#N/A</v>
      </c>
      <c r="J202" t="e">
        <v>#N/A</v>
      </c>
      <c r="K202" t="e">
        <v>#N/A</v>
      </c>
      <c r="L202" t="e">
        <v>#N/A</v>
      </c>
    </row>
    <row r="203" spans="8:12" x14ac:dyDescent="0.25">
      <c r="H203" t="e">
        <v>#N/A</v>
      </c>
      <c r="I203" s="3" t="e">
        <v>#N/A</v>
      </c>
      <c r="J203" t="e">
        <v>#N/A</v>
      </c>
      <c r="K203" t="e">
        <v>#N/A</v>
      </c>
      <c r="L203" t="e">
        <v>#N/A</v>
      </c>
    </row>
    <row r="204" spans="8:12" x14ac:dyDescent="0.25">
      <c r="H204" t="e">
        <v>#N/A</v>
      </c>
      <c r="I204" s="3" t="e">
        <v>#N/A</v>
      </c>
      <c r="J204" t="e">
        <v>#N/A</v>
      </c>
      <c r="K204" t="e">
        <v>#N/A</v>
      </c>
      <c r="L204" t="e">
        <v>#N/A</v>
      </c>
    </row>
    <row r="205" spans="8:12" x14ac:dyDescent="0.25">
      <c r="H205" t="e">
        <v>#N/A</v>
      </c>
      <c r="I205" s="3" t="e">
        <v>#N/A</v>
      </c>
      <c r="J205" t="e">
        <v>#N/A</v>
      </c>
      <c r="K205" t="e">
        <v>#N/A</v>
      </c>
      <c r="L205" t="e">
        <v>#N/A</v>
      </c>
    </row>
    <row r="206" spans="8:12" x14ac:dyDescent="0.25">
      <c r="H206" t="e">
        <v>#N/A</v>
      </c>
      <c r="I206" s="3" t="e">
        <v>#N/A</v>
      </c>
      <c r="J206" t="e">
        <v>#N/A</v>
      </c>
      <c r="K206" t="e">
        <v>#N/A</v>
      </c>
      <c r="L206" t="e">
        <v>#N/A</v>
      </c>
    </row>
    <row r="207" spans="8:12" x14ac:dyDescent="0.25">
      <c r="H207" t="e">
        <v>#N/A</v>
      </c>
      <c r="I207" s="3" t="e">
        <v>#N/A</v>
      </c>
      <c r="J207" t="e">
        <v>#N/A</v>
      </c>
      <c r="K207" t="e">
        <v>#N/A</v>
      </c>
      <c r="L207" t="e">
        <v>#N/A</v>
      </c>
    </row>
    <row r="208" spans="8:12" x14ac:dyDescent="0.25">
      <c r="H208" t="e">
        <v>#N/A</v>
      </c>
      <c r="I208" s="3" t="e">
        <v>#N/A</v>
      </c>
      <c r="J208" t="e">
        <v>#N/A</v>
      </c>
      <c r="K208" t="e">
        <v>#N/A</v>
      </c>
      <c r="L208" t="e">
        <v>#N/A</v>
      </c>
    </row>
    <row r="209" spans="8:12" x14ac:dyDescent="0.25">
      <c r="H209" t="e">
        <v>#N/A</v>
      </c>
      <c r="I209" s="3" t="e">
        <v>#N/A</v>
      </c>
      <c r="J209" t="e">
        <v>#N/A</v>
      </c>
      <c r="K209" t="e">
        <v>#N/A</v>
      </c>
      <c r="L209" t="e">
        <v>#N/A</v>
      </c>
    </row>
    <row r="210" spans="8:12" x14ac:dyDescent="0.25">
      <c r="H210" t="e">
        <v>#N/A</v>
      </c>
      <c r="I210" s="3" t="e">
        <v>#N/A</v>
      </c>
      <c r="J210" t="e">
        <v>#N/A</v>
      </c>
      <c r="K210" t="e">
        <v>#N/A</v>
      </c>
      <c r="L210" t="e">
        <v>#N/A</v>
      </c>
    </row>
    <row r="211" spans="8:12" x14ac:dyDescent="0.25">
      <c r="H211" t="e">
        <v>#N/A</v>
      </c>
      <c r="I211" s="3" t="e">
        <v>#N/A</v>
      </c>
      <c r="J211" t="e">
        <v>#N/A</v>
      </c>
      <c r="K211" t="e">
        <v>#N/A</v>
      </c>
      <c r="L211" t="e">
        <v>#N/A</v>
      </c>
    </row>
    <row r="212" spans="8:12" x14ac:dyDescent="0.25">
      <c r="H212" t="e">
        <v>#N/A</v>
      </c>
      <c r="I212" s="3" t="e">
        <v>#N/A</v>
      </c>
      <c r="J212" t="e">
        <v>#N/A</v>
      </c>
      <c r="K212" t="e">
        <v>#N/A</v>
      </c>
      <c r="L212" t="e">
        <v>#N/A</v>
      </c>
    </row>
    <row r="213" spans="8:12" x14ac:dyDescent="0.25">
      <c r="H213" t="e">
        <v>#N/A</v>
      </c>
      <c r="I213" s="3" t="e">
        <v>#N/A</v>
      </c>
      <c r="J213" t="e">
        <v>#N/A</v>
      </c>
      <c r="K213" t="e">
        <v>#N/A</v>
      </c>
      <c r="L213" t="e">
        <v>#N/A</v>
      </c>
    </row>
    <row r="214" spans="8:12" x14ac:dyDescent="0.25">
      <c r="H214" t="e">
        <v>#N/A</v>
      </c>
      <c r="I214" s="3" t="e">
        <v>#N/A</v>
      </c>
      <c r="J214" t="e">
        <v>#N/A</v>
      </c>
      <c r="K214" t="e">
        <v>#N/A</v>
      </c>
      <c r="L214" t="e">
        <v>#N/A</v>
      </c>
    </row>
    <row r="215" spans="8:12" x14ac:dyDescent="0.25">
      <c r="H215" t="e">
        <v>#N/A</v>
      </c>
      <c r="I215" s="3" t="e">
        <v>#N/A</v>
      </c>
      <c r="J215" t="e">
        <v>#N/A</v>
      </c>
      <c r="K215" t="e">
        <v>#N/A</v>
      </c>
      <c r="L215" t="e">
        <v>#N/A</v>
      </c>
    </row>
    <row r="216" spans="8:12" x14ac:dyDescent="0.25">
      <c r="H216" t="e">
        <v>#N/A</v>
      </c>
      <c r="I216" s="3" t="e">
        <v>#N/A</v>
      </c>
      <c r="J216" t="e">
        <v>#N/A</v>
      </c>
      <c r="K216" t="e">
        <v>#N/A</v>
      </c>
      <c r="L216" t="e">
        <v>#N/A</v>
      </c>
    </row>
    <row r="217" spans="8:12" x14ac:dyDescent="0.25">
      <c r="H217" t="e">
        <v>#N/A</v>
      </c>
      <c r="I217" s="3" t="e">
        <v>#N/A</v>
      </c>
      <c r="J217" t="e">
        <v>#N/A</v>
      </c>
      <c r="K217" t="e">
        <v>#N/A</v>
      </c>
      <c r="L217" t="e">
        <v>#N/A</v>
      </c>
    </row>
    <row r="218" spans="8:12" x14ac:dyDescent="0.25">
      <c r="H218" t="e">
        <v>#N/A</v>
      </c>
      <c r="I218" s="3" t="e">
        <v>#N/A</v>
      </c>
      <c r="J218" t="e">
        <v>#N/A</v>
      </c>
      <c r="K218" t="e">
        <v>#N/A</v>
      </c>
      <c r="L218" t="e">
        <v>#N/A</v>
      </c>
    </row>
    <row r="219" spans="8:12" x14ac:dyDescent="0.25">
      <c r="H219" t="e">
        <v>#N/A</v>
      </c>
      <c r="I219" s="3" t="e">
        <v>#N/A</v>
      </c>
      <c r="J219" t="e">
        <v>#N/A</v>
      </c>
      <c r="K219" t="e">
        <v>#N/A</v>
      </c>
      <c r="L219" t="e">
        <v>#N/A</v>
      </c>
    </row>
    <row r="220" spans="8:12" x14ac:dyDescent="0.25">
      <c r="H220" t="e">
        <v>#N/A</v>
      </c>
      <c r="I220" s="3" t="e">
        <v>#N/A</v>
      </c>
      <c r="J220" t="e">
        <v>#N/A</v>
      </c>
      <c r="K220" t="e">
        <v>#N/A</v>
      </c>
      <c r="L220" t="e">
        <v>#N/A</v>
      </c>
    </row>
    <row r="221" spans="8:12" x14ac:dyDescent="0.25">
      <c r="H221" t="e">
        <v>#N/A</v>
      </c>
      <c r="I221" s="3" t="e">
        <v>#N/A</v>
      </c>
      <c r="J221" t="e">
        <v>#N/A</v>
      </c>
      <c r="K221" t="e">
        <v>#N/A</v>
      </c>
      <c r="L221" t="e">
        <v>#N/A</v>
      </c>
    </row>
  </sheetData>
  <dataValidations count="1">
    <dataValidation type="list" allowBlank="1" showInputMessage="1" showErrorMessage="1" sqref="B22" xr:uid="{00000000-0002-0000-0100-000000000000}">
      <formula1>"Delta,Gamma"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1"/>
  <sheetViews>
    <sheetView workbookViewId="0">
      <selection activeCell="D19" sqref="D19"/>
    </sheetView>
  </sheetViews>
  <sheetFormatPr defaultRowHeight="15" x14ac:dyDescent="0.25"/>
  <cols>
    <col min="3" max="3" width="16.85546875" customWidth="1"/>
    <col min="4" max="4" width="15.7109375" bestFit="1" customWidth="1"/>
    <col min="8" max="8" width="15.42578125" customWidth="1"/>
    <col min="9" max="9" width="11.85546875" bestFit="1" customWidth="1"/>
    <col min="13" max="13" width="10.85546875" customWidth="1"/>
    <col min="14" max="14" width="11.5703125" customWidth="1"/>
    <col min="15" max="15" width="13.28515625" bestFit="1" customWidth="1"/>
  </cols>
  <sheetData>
    <row r="1" spans="2:15" x14ac:dyDescent="0.25">
      <c r="H1" t="str">
        <f t="array" ref="H1:K15">_xll.QCube_DisplayCube(D22)</f>
        <v>TradeId</v>
      </c>
      <c r="I1" t="str">
        <v>Value</v>
      </c>
      <c r="J1" t="e">
        <v>#N/A</v>
      </c>
      <c r="K1" t="e">
        <v>#N/A</v>
      </c>
      <c r="M1" s="2"/>
      <c r="N1" s="2"/>
    </row>
    <row r="2" spans="2:15" x14ac:dyDescent="0.25">
      <c r="B2" s="5">
        <v>43405</v>
      </c>
      <c r="C2" t="str">
        <f>UPPER(TEXT(B2,"mmm-yy"))</f>
        <v>NOV-18</v>
      </c>
      <c r="D2" t="str">
        <f>_xll.QIns_CreateAsianOption("XAU_"&amp;C2,C2,"XAU","USD",1210,"Call",1000,"NYC","NYC","2b","2b",,"USD.LIBOR.3M")</f>
        <v>XAU_NOV-18¬1</v>
      </c>
      <c r="H2" t="str">
        <v>XAU_NOV-18</v>
      </c>
      <c r="I2" s="3">
        <v>520.07413726574919</v>
      </c>
      <c r="J2" t="e">
        <v>#N/A</v>
      </c>
      <c r="K2" t="e">
        <v>#N/A</v>
      </c>
    </row>
    <row r="3" spans="2:15" x14ac:dyDescent="0.25">
      <c r="B3" s="5">
        <v>43435</v>
      </c>
      <c r="C3" t="str">
        <f t="shared" ref="C3:C15" si="0">UPPER(TEXT(B3,"mmm-yy"))</f>
        <v>DEC-18</v>
      </c>
      <c r="D3" t="str">
        <f>_xll.QIns_CreateAsianOption("XAU_"&amp;C3,C3,"XAU","USD",1210,"Call",1000,"NYC","NYC","2b","2b",,"USD.LIBOR.3M")</f>
        <v>XAU_DEC-18¬1</v>
      </c>
      <c r="H3" t="str">
        <v>XAU_DEC-18</v>
      </c>
      <c r="I3" s="3">
        <v>534.88517004714549</v>
      </c>
      <c r="J3" t="e">
        <v>#N/A</v>
      </c>
      <c r="K3" t="e">
        <v>#N/A</v>
      </c>
      <c r="M3" s="2"/>
      <c r="N3" s="4"/>
    </row>
    <row r="4" spans="2:15" x14ac:dyDescent="0.25">
      <c r="B4" s="5">
        <v>43466</v>
      </c>
      <c r="C4" t="str">
        <f t="shared" si="0"/>
        <v>JAN-19</v>
      </c>
      <c r="D4" t="str">
        <f>_xll.QIns_CreateAsianOption("XAU_"&amp;C4,C4,"XAU","USD",1210,"Call",1000,"NYC","NYC","2b","2b",,"USD.LIBOR.3M")</f>
        <v>XAU_JAN-19¬1</v>
      </c>
      <c r="H4" t="str">
        <v>XAU_JAN-19</v>
      </c>
      <c r="I4" s="3">
        <v>548.13389773282438</v>
      </c>
      <c r="J4" t="e">
        <v>#N/A</v>
      </c>
      <c r="K4" t="e">
        <v>#N/A</v>
      </c>
      <c r="M4" s="2"/>
      <c r="N4" s="4"/>
    </row>
    <row r="5" spans="2:15" x14ac:dyDescent="0.25">
      <c r="B5" s="5">
        <v>43497</v>
      </c>
      <c r="C5" t="str">
        <f t="shared" si="0"/>
        <v>FEB-19</v>
      </c>
      <c r="D5" t="str">
        <f>_xll.QIns_CreateAsianOption("XAU_"&amp;C5,C5,"XAU","USD",1210,"Call",1000,"NYC","NYC","2b","2b",,"USD.LIBOR.3M")</f>
        <v>XAU_FEB-19¬1</v>
      </c>
      <c r="H5" t="str">
        <v>XAU_FEB-19</v>
      </c>
      <c r="I5" s="3">
        <v>559.04719445008391</v>
      </c>
      <c r="J5" t="e">
        <v>#N/A</v>
      </c>
      <c r="K5" t="e">
        <v>#N/A</v>
      </c>
      <c r="M5" s="2"/>
      <c r="N5" s="4"/>
    </row>
    <row r="6" spans="2:15" x14ac:dyDescent="0.25">
      <c r="B6" s="5">
        <v>43525</v>
      </c>
      <c r="C6" t="str">
        <f t="shared" si="0"/>
        <v>MAR-19</v>
      </c>
      <c r="D6" t="str">
        <f>_xll.QIns_CreateAsianOption("XAU_"&amp;C6,C6,"XAU","USD",1210,"Call",1000,"NYC","NYC","2b","2b",,"USD.LIBOR.3M")</f>
        <v>XAU_MAR-19¬1</v>
      </c>
      <c r="H6" t="str">
        <v>XAU_MAR-19</v>
      </c>
      <c r="I6" s="3">
        <v>567.31633817556246</v>
      </c>
      <c r="J6" t="e">
        <v>#N/A</v>
      </c>
      <c r="K6" t="e">
        <v>#N/A</v>
      </c>
      <c r="M6" s="2"/>
      <c r="N6" s="4"/>
    </row>
    <row r="7" spans="2:15" x14ac:dyDescent="0.25">
      <c r="B7" s="5">
        <v>43556</v>
      </c>
      <c r="C7" t="str">
        <f t="shared" si="0"/>
        <v>APR-19</v>
      </c>
      <c r="D7" t="str">
        <f>_xll.QIns_CreateAsianOption("XAU_"&amp;C7,C7,"XAU","USD",1210,"Call",1000,"NYC","NYC","2b","2b",,"USD.LIBOR.3M")</f>
        <v>XAU_APR-19¬1</v>
      </c>
      <c r="H7" t="str">
        <v>XAU_APR-19</v>
      </c>
      <c r="I7" s="3">
        <v>574.36377844581102</v>
      </c>
      <c r="J7" t="e">
        <v>#N/A</v>
      </c>
      <c r="K7" t="e">
        <v>#N/A</v>
      </c>
      <c r="M7" s="2"/>
      <c r="N7" s="4"/>
      <c r="O7" s="2"/>
    </row>
    <row r="8" spans="2:15" x14ac:dyDescent="0.25">
      <c r="B8" s="5">
        <v>43586</v>
      </c>
      <c r="C8" t="str">
        <f t="shared" si="0"/>
        <v>MAY-19</v>
      </c>
      <c r="D8" t="str">
        <f>_xll.QIns_CreateAsianOption("XAU_"&amp;C8,C8,"XAU","USD",1210,"Call",1000,"NYC","NYC","2b","2b",,"USD.LIBOR.3M")</f>
        <v>XAU_MAY-19¬1</v>
      </c>
      <c r="H8" t="str">
        <v>XAU_MAY-19</v>
      </c>
      <c r="I8" s="3">
        <v>581.2787843456249</v>
      </c>
      <c r="J8" t="e">
        <v>#N/A</v>
      </c>
      <c r="K8" t="e">
        <v>#N/A</v>
      </c>
      <c r="M8" s="2"/>
      <c r="N8" s="4"/>
    </row>
    <row r="9" spans="2:15" x14ac:dyDescent="0.25">
      <c r="B9" s="5">
        <v>43617</v>
      </c>
      <c r="C9" t="str">
        <f t="shared" si="0"/>
        <v>JUN-19</v>
      </c>
      <c r="D9" t="str">
        <f>_xll.QIns_CreateAsianOption("XAU_"&amp;C9,C9,"XAU","USD",1210,"Call",1000,"NYC","NYC","2b","2b",,"USD.LIBOR.3M")</f>
        <v>XAU_JUN-19¬1</v>
      </c>
      <c r="H9" t="str">
        <v>XAU_JUN-19</v>
      </c>
      <c r="I9" s="3">
        <v>588.24154957054839</v>
      </c>
      <c r="J9" t="e">
        <v>#N/A</v>
      </c>
      <c r="K9" t="e">
        <v>#N/A</v>
      </c>
      <c r="M9" s="2"/>
      <c r="N9" s="4"/>
    </row>
    <row r="10" spans="2:15" x14ac:dyDescent="0.25">
      <c r="B10" s="5">
        <v>43647</v>
      </c>
      <c r="C10" t="str">
        <f t="shared" si="0"/>
        <v>JUL-19</v>
      </c>
      <c r="D10" t="str">
        <f>_xll.QIns_CreateAsianOption("XAU_"&amp;C10,C10,"XAU","USD",1210,"Call",1000,"NYC","NYC","2b","2b",,"USD.LIBOR.3M")</f>
        <v>XAU_JUL-19¬1</v>
      </c>
      <c r="H10" t="str">
        <v>XAU_JUL-19</v>
      </c>
      <c r="I10" s="3">
        <v>595.33499722656416</v>
      </c>
      <c r="J10" t="e">
        <v>#N/A</v>
      </c>
      <c r="K10" t="e">
        <v>#N/A</v>
      </c>
      <c r="M10" s="2"/>
    </row>
    <row r="11" spans="2:15" x14ac:dyDescent="0.25">
      <c r="B11" s="5">
        <v>43678</v>
      </c>
      <c r="C11" t="str">
        <f t="shared" si="0"/>
        <v>AUG-19</v>
      </c>
      <c r="D11" t="str">
        <f>_xll.QIns_CreateAsianOption("XAU_"&amp;C11,C11,"XAU","USD",1210,"Call",1000,"NYC","NYC","2b","2b",,"USD.LIBOR.3M")</f>
        <v>XAU_AUG-19¬1</v>
      </c>
      <c r="H11" t="str">
        <v>XAU_AUG-19</v>
      </c>
      <c r="I11" s="3">
        <v>602.28024182341483</v>
      </c>
      <c r="J11" t="e">
        <v>#N/A</v>
      </c>
      <c r="K11" t="e">
        <v>#N/A</v>
      </c>
      <c r="M11" s="2"/>
      <c r="N11" s="4"/>
      <c r="O11" s="6"/>
    </row>
    <row r="12" spans="2:15" x14ac:dyDescent="0.25">
      <c r="B12" s="5">
        <v>43709</v>
      </c>
      <c r="C12" t="str">
        <f t="shared" si="0"/>
        <v>SEP-19</v>
      </c>
      <c r="D12" t="str">
        <f>_xll.QIns_CreateAsianOption("XAU_"&amp;C12,C12,"XAU","USD",1210,"Call",1000,"NYC","NYC","2b","2b",,"USD.LIBOR.3M")</f>
        <v>XAU_SEP-19¬1</v>
      </c>
      <c r="H12" t="str">
        <v>XAU_SEP-19</v>
      </c>
      <c r="I12" s="3">
        <v>607.77962531738194</v>
      </c>
      <c r="J12" t="e">
        <v>#N/A</v>
      </c>
      <c r="K12" t="e">
        <v>#N/A</v>
      </c>
      <c r="M12" s="2"/>
    </row>
    <row r="13" spans="2:15" x14ac:dyDescent="0.25">
      <c r="B13" s="5">
        <v>43739</v>
      </c>
      <c r="C13" t="str">
        <f t="shared" si="0"/>
        <v>OCT-19</v>
      </c>
      <c r="D13" t="str">
        <f>_xll.QIns_CreateAsianOption("XAU_"&amp;C13,C13,"XAU","USD",1210,"Call",1000,"NYC","NYC","2b","2b",,"USD.LIBOR.3M")</f>
        <v>XAU_OCT-19¬1</v>
      </c>
      <c r="H13" t="str">
        <v>XAU_OCT-19</v>
      </c>
      <c r="I13" s="3">
        <v>612.30558049839601</v>
      </c>
      <c r="J13" t="e">
        <v>#N/A</v>
      </c>
      <c r="K13" t="e">
        <v>#N/A</v>
      </c>
      <c r="M13" s="2"/>
    </row>
    <row r="14" spans="2:15" x14ac:dyDescent="0.25">
      <c r="B14" s="5">
        <v>43770</v>
      </c>
      <c r="C14" t="str">
        <f t="shared" si="0"/>
        <v>NOV-19</v>
      </c>
      <c r="D14" t="str">
        <f>_xll.QIns_CreateAsianOption("XAU_"&amp;C14,C14,"XAU","USD",1210,"Call",1000,"NYC","NYC","2b","2b",,"USD.LIBOR.3M")</f>
        <v>XAU_NOV-19¬1</v>
      </c>
      <c r="H14" t="str">
        <v>XAU_NOV-19</v>
      </c>
      <c r="I14" s="3">
        <v>616.82771251361362</v>
      </c>
      <c r="J14" t="e">
        <v>#N/A</v>
      </c>
      <c r="K14" t="e">
        <v>#N/A</v>
      </c>
      <c r="M14" s="2"/>
    </row>
    <row r="15" spans="2:15" x14ac:dyDescent="0.25">
      <c r="B15" s="5">
        <v>43800</v>
      </c>
      <c r="C15" t="str">
        <f t="shared" si="0"/>
        <v>DEC-19</v>
      </c>
      <c r="D15" t="str">
        <f>_xll.QIns_CreateAsianOption("XAU_"&amp;C15,C15,"XAU","USD",1210,"Call",1000,"NYC","NYC","2b","2b",,"USD.LIBOR.3M")</f>
        <v>XAU_DEC-19¬1</v>
      </c>
      <c r="H15" t="str">
        <v>XAU_DEC-19</v>
      </c>
      <c r="I15" s="3">
        <v>621.00347503668218</v>
      </c>
      <c r="J15" t="e">
        <v>#N/A</v>
      </c>
      <c r="K15" t="e">
        <v>#N/A</v>
      </c>
      <c r="M15" s="2"/>
    </row>
    <row r="16" spans="2:15" x14ac:dyDescent="0.25">
      <c r="M16" s="2"/>
    </row>
    <row r="17" spans="1:13" x14ac:dyDescent="0.25">
      <c r="H17" t="str">
        <f t="array" ref="H17:K221">_xll.QCube_DisplayCube(D28)</f>
        <v>PointLabel</v>
      </c>
      <c r="I17" t="str">
        <v>Value</v>
      </c>
      <c r="J17" t="e">
        <v>#N/A</v>
      </c>
      <c r="K17" t="e">
        <v>#N/A</v>
      </c>
      <c r="M17" s="2"/>
    </row>
    <row r="18" spans="1:13" x14ac:dyDescent="0.25">
      <c r="C18" t="s">
        <v>11</v>
      </c>
      <c r="D18" t="str">
        <f>_xll.QIns_CreatePortfolio("XAU_"&amp;C18,D2:D15)</f>
        <v>XAU_Portfolio¬1</v>
      </c>
      <c r="H18" t="str">
        <v>2M</v>
      </c>
      <c r="I18" s="3">
        <v>785.57804452785422</v>
      </c>
      <c r="J18" t="e">
        <v>#N/A</v>
      </c>
      <c r="K18" t="e">
        <v>#N/A</v>
      </c>
      <c r="M18" s="2"/>
    </row>
    <row r="19" spans="1:13" x14ac:dyDescent="0.25">
      <c r="C19" t="s">
        <v>32</v>
      </c>
      <c r="D19" t="str">
        <f>_xll.QIns_AssetPortfolioPV(C19,D18,Curves!M4)</f>
        <v>XAU_PV¬1</v>
      </c>
      <c r="H19" t="str">
        <v>3M</v>
      </c>
      <c r="I19" s="3">
        <v>4489.2428125521692</v>
      </c>
      <c r="J19" t="e">
        <v>#N/A</v>
      </c>
      <c r="K19" t="e">
        <v>#N/A</v>
      </c>
      <c r="M19" s="2"/>
    </row>
    <row r="20" spans="1:13" x14ac:dyDescent="0.25">
      <c r="C20" t="s">
        <v>33</v>
      </c>
      <c r="D20" t="str">
        <f>_xll.QIns_AssetPortfolioDeltaGamma(C20,D18,Curves!M4)</f>
        <v>XAU_Delta¬1</v>
      </c>
      <c r="H20" t="str">
        <v>6M</v>
      </c>
      <c r="I20" s="3">
        <v>10444.019193590353</v>
      </c>
      <c r="J20" t="e">
        <v>#N/A</v>
      </c>
      <c r="K20" t="e">
        <v>#N/A</v>
      </c>
      <c r="M20" s="2"/>
    </row>
    <row r="21" spans="1:13" x14ac:dyDescent="0.25">
      <c r="C21" t="s">
        <v>34</v>
      </c>
      <c r="D21" t="str">
        <f>_xll.QCube_AggregateCube(C21,D20,"PointLabel","Sum")</f>
        <v>Xau1¬1</v>
      </c>
      <c r="H21" t="str">
        <v>9M</v>
      </c>
      <c r="I21" s="3">
        <v>12271.625854569458</v>
      </c>
      <c r="J21" t="e">
        <v>#N/A</v>
      </c>
      <c r="K21" t="e">
        <v>#N/A</v>
      </c>
      <c r="M21" s="2"/>
    </row>
    <row r="22" spans="1:13" x14ac:dyDescent="0.25">
      <c r="C22" t="s">
        <v>35</v>
      </c>
      <c r="D22" t="str">
        <f>_xll.QCube_AggregateCube(C22,D20,"TradeId","Sum")</f>
        <v>Xau2¬1</v>
      </c>
      <c r="H22" t="str">
        <v>1Y</v>
      </c>
      <c r="I22" s="3">
        <v>19050.178209265003</v>
      </c>
      <c r="J22" t="e">
        <v>#N/A</v>
      </c>
      <c r="K22" t="e">
        <v>#N/A</v>
      </c>
      <c r="M22" s="2"/>
    </row>
    <row r="23" spans="1:13" x14ac:dyDescent="0.25">
      <c r="H23" t="str">
        <v>18M</v>
      </c>
      <c r="I23" s="3">
        <v>9059.2153327649576</v>
      </c>
      <c r="J23" t="e">
        <v>#N/A</v>
      </c>
      <c r="K23" t="e">
        <v>#N/A</v>
      </c>
      <c r="M23" s="2"/>
    </row>
    <row r="24" spans="1:13" x14ac:dyDescent="0.25">
      <c r="H24" t="e">
        <v>#N/A</v>
      </c>
      <c r="I24" s="3" t="e">
        <v>#N/A</v>
      </c>
      <c r="J24" t="e">
        <v>#N/A</v>
      </c>
      <c r="K24" t="e">
        <v>#N/A</v>
      </c>
      <c r="M24" s="2"/>
    </row>
    <row r="25" spans="1:13" x14ac:dyDescent="0.25">
      <c r="A25" t="str">
        <f>D20</f>
        <v>XAU_Delta¬1</v>
      </c>
      <c r="H25" t="e">
        <v>#N/A</v>
      </c>
      <c r="I25" s="3" t="e">
        <v>#N/A</v>
      </c>
      <c r="J25" t="e">
        <v>#N/A</v>
      </c>
      <c r="K25" t="e">
        <v>#N/A</v>
      </c>
      <c r="M25" s="2"/>
    </row>
    <row r="26" spans="1:13" x14ac:dyDescent="0.25">
      <c r="H26" t="e">
        <v>#N/A</v>
      </c>
      <c r="I26" s="3" t="e">
        <v>#N/A</v>
      </c>
      <c r="J26" t="e">
        <v>#N/A</v>
      </c>
      <c r="K26" t="e">
        <v>#N/A</v>
      </c>
      <c r="M26" s="2"/>
    </row>
    <row r="27" spans="1:13" x14ac:dyDescent="0.25">
      <c r="C27" t="s">
        <v>51</v>
      </c>
      <c r="D27" t="str">
        <f>_xll.QIns_AssetPortfolioVega(C27,D18,Curves!$M$4,"USD")</f>
        <v>XAU_Vega¬3</v>
      </c>
      <c r="H27" t="e">
        <v>#N/A</v>
      </c>
      <c r="I27" s="3" t="e">
        <v>#N/A</v>
      </c>
      <c r="J27" t="e">
        <v>#N/A</v>
      </c>
      <c r="K27" t="e">
        <v>#N/A</v>
      </c>
    </row>
    <row r="28" spans="1:13" x14ac:dyDescent="0.25">
      <c r="C28" t="s">
        <v>52</v>
      </c>
      <c r="D28" t="str">
        <f>_xll.QCube_AggregateCube(C28,D27,"PointLabel","Sum")</f>
        <v>Xau3¬3</v>
      </c>
      <c r="H28" t="e">
        <v>#N/A</v>
      </c>
      <c r="I28" s="3" t="e">
        <v>#N/A</v>
      </c>
      <c r="J28" t="e">
        <v>#N/A</v>
      </c>
      <c r="K28" t="e">
        <v>#N/A</v>
      </c>
    </row>
    <row r="29" spans="1:13" x14ac:dyDescent="0.25">
      <c r="H29" t="e">
        <v>#N/A</v>
      </c>
      <c r="I29" s="3" t="e">
        <v>#N/A</v>
      </c>
      <c r="J29" t="e">
        <v>#N/A</v>
      </c>
      <c r="K29" t="e">
        <v>#N/A</v>
      </c>
    </row>
    <row r="30" spans="1:13" x14ac:dyDescent="0.25">
      <c r="H30" t="e">
        <v>#N/A</v>
      </c>
      <c r="I30" s="3" t="e">
        <v>#N/A</v>
      </c>
      <c r="J30" t="e">
        <v>#N/A</v>
      </c>
      <c r="K30" t="e">
        <v>#N/A</v>
      </c>
    </row>
    <row r="31" spans="1:13" x14ac:dyDescent="0.25">
      <c r="B31" t="s">
        <v>53</v>
      </c>
      <c r="C31" t="s">
        <v>21</v>
      </c>
      <c r="H31" t="e">
        <v>#N/A</v>
      </c>
      <c r="I31" s="3" t="e">
        <v>#N/A</v>
      </c>
      <c r="J31" t="e">
        <v>#N/A</v>
      </c>
      <c r="K31" t="e">
        <v>#N/A</v>
      </c>
    </row>
    <row r="32" spans="1:13" x14ac:dyDescent="0.25">
      <c r="H32" t="e">
        <v>#N/A</v>
      </c>
      <c r="I32" s="3" t="e">
        <v>#N/A</v>
      </c>
      <c r="J32" t="e">
        <v>#N/A</v>
      </c>
      <c r="K32" t="e">
        <v>#N/A</v>
      </c>
    </row>
    <row r="33" spans="8:11" x14ac:dyDescent="0.25">
      <c r="H33" t="e">
        <v>#N/A</v>
      </c>
      <c r="I33" s="3" t="e">
        <v>#N/A</v>
      </c>
      <c r="J33" t="e">
        <v>#N/A</v>
      </c>
      <c r="K33" t="e">
        <v>#N/A</v>
      </c>
    </row>
    <row r="34" spans="8:11" x14ac:dyDescent="0.25">
      <c r="H34" t="e">
        <v>#N/A</v>
      </c>
      <c r="I34" s="3" t="e">
        <v>#N/A</v>
      </c>
      <c r="J34" t="e">
        <v>#N/A</v>
      </c>
      <c r="K34" t="e">
        <v>#N/A</v>
      </c>
    </row>
    <row r="35" spans="8:11" x14ac:dyDescent="0.25">
      <c r="H35" t="e">
        <v>#N/A</v>
      </c>
      <c r="I35" s="3" t="e">
        <v>#N/A</v>
      </c>
      <c r="J35" t="e">
        <v>#N/A</v>
      </c>
      <c r="K35" t="e">
        <v>#N/A</v>
      </c>
    </row>
    <row r="36" spans="8:11" x14ac:dyDescent="0.25">
      <c r="H36" t="e">
        <v>#N/A</v>
      </c>
      <c r="I36" s="3" t="e">
        <v>#N/A</v>
      </c>
      <c r="J36" t="e">
        <v>#N/A</v>
      </c>
      <c r="K36" t="e">
        <v>#N/A</v>
      </c>
    </row>
    <row r="37" spans="8:11" x14ac:dyDescent="0.25">
      <c r="H37" t="e">
        <v>#N/A</v>
      </c>
      <c r="I37" s="3" t="e">
        <v>#N/A</v>
      </c>
      <c r="J37" t="e">
        <v>#N/A</v>
      </c>
      <c r="K37" t="e">
        <v>#N/A</v>
      </c>
    </row>
    <row r="38" spans="8:11" x14ac:dyDescent="0.25">
      <c r="H38" t="e">
        <v>#N/A</v>
      </c>
      <c r="I38" s="3" t="e">
        <v>#N/A</v>
      </c>
      <c r="J38" t="e">
        <v>#N/A</v>
      </c>
      <c r="K38" t="e">
        <v>#N/A</v>
      </c>
    </row>
    <row r="39" spans="8:11" x14ac:dyDescent="0.25">
      <c r="H39" t="e">
        <v>#N/A</v>
      </c>
      <c r="I39" s="3" t="e">
        <v>#N/A</v>
      </c>
      <c r="J39" t="e">
        <v>#N/A</v>
      </c>
      <c r="K39" t="e">
        <v>#N/A</v>
      </c>
    </row>
    <row r="40" spans="8:11" x14ac:dyDescent="0.25">
      <c r="H40" t="e">
        <v>#N/A</v>
      </c>
      <c r="I40" s="3" t="e">
        <v>#N/A</v>
      </c>
      <c r="J40" t="e">
        <v>#N/A</v>
      </c>
      <c r="K40" t="e">
        <v>#N/A</v>
      </c>
    </row>
    <row r="41" spans="8:11" x14ac:dyDescent="0.25">
      <c r="H41" t="e">
        <v>#N/A</v>
      </c>
      <c r="I41" s="3" t="e">
        <v>#N/A</v>
      </c>
      <c r="J41" t="e">
        <v>#N/A</v>
      </c>
      <c r="K41" t="e">
        <v>#N/A</v>
      </c>
    </row>
    <row r="42" spans="8:11" x14ac:dyDescent="0.25">
      <c r="H42" t="e">
        <v>#N/A</v>
      </c>
      <c r="I42" s="3" t="e">
        <v>#N/A</v>
      </c>
      <c r="J42" t="e">
        <v>#N/A</v>
      </c>
      <c r="K42" t="e">
        <v>#N/A</v>
      </c>
    </row>
    <row r="43" spans="8:11" x14ac:dyDescent="0.25">
      <c r="H43" t="e">
        <v>#N/A</v>
      </c>
      <c r="I43" s="3" t="e">
        <v>#N/A</v>
      </c>
      <c r="J43" t="e">
        <v>#N/A</v>
      </c>
      <c r="K43" t="e">
        <v>#N/A</v>
      </c>
    </row>
    <row r="44" spans="8:11" x14ac:dyDescent="0.25">
      <c r="H44" t="e">
        <v>#N/A</v>
      </c>
      <c r="I44" s="3" t="e">
        <v>#N/A</v>
      </c>
      <c r="J44" t="e">
        <v>#N/A</v>
      </c>
      <c r="K44" t="e">
        <v>#N/A</v>
      </c>
    </row>
    <row r="45" spans="8:11" x14ac:dyDescent="0.25">
      <c r="H45" t="e">
        <v>#N/A</v>
      </c>
      <c r="I45" s="3" t="e">
        <v>#N/A</v>
      </c>
      <c r="J45" t="e">
        <v>#N/A</v>
      </c>
      <c r="K45" t="e">
        <v>#N/A</v>
      </c>
    </row>
    <row r="46" spans="8:11" x14ac:dyDescent="0.25">
      <c r="H46" t="e">
        <v>#N/A</v>
      </c>
      <c r="I46" s="3" t="e">
        <v>#N/A</v>
      </c>
      <c r="J46" t="e">
        <v>#N/A</v>
      </c>
      <c r="K46" t="e">
        <v>#N/A</v>
      </c>
    </row>
    <row r="47" spans="8:11" x14ac:dyDescent="0.25">
      <c r="H47" t="e">
        <v>#N/A</v>
      </c>
      <c r="I47" s="3" t="e">
        <v>#N/A</v>
      </c>
      <c r="J47" t="e">
        <v>#N/A</v>
      </c>
      <c r="K47" t="e">
        <v>#N/A</v>
      </c>
    </row>
    <row r="48" spans="8:11" x14ac:dyDescent="0.25">
      <c r="H48" t="e">
        <v>#N/A</v>
      </c>
      <c r="I48" s="3" t="e">
        <v>#N/A</v>
      </c>
      <c r="J48" t="e">
        <v>#N/A</v>
      </c>
      <c r="K48" t="e">
        <v>#N/A</v>
      </c>
    </row>
    <row r="49" spans="8:11" x14ac:dyDescent="0.25">
      <c r="H49" t="e">
        <v>#N/A</v>
      </c>
      <c r="I49" s="3" t="e">
        <v>#N/A</v>
      </c>
      <c r="J49" t="e">
        <v>#N/A</v>
      </c>
      <c r="K49" t="e">
        <v>#N/A</v>
      </c>
    </row>
    <row r="50" spans="8:11" x14ac:dyDescent="0.25">
      <c r="H50" t="e">
        <v>#N/A</v>
      </c>
      <c r="I50" s="3" t="e">
        <v>#N/A</v>
      </c>
      <c r="J50" t="e">
        <v>#N/A</v>
      </c>
      <c r="K50" t="e">
        <v>#N/A</v>
      </c>
    </row>
    <row r="51" spans="8:11" x14ac:dyDescent="0.25">
      <c r="H51" t="e">
        <v>#N/A</v>
      </c>
      <c r="I51" s="3" t="e">
        <v>#N/A</v>
      </c>
      <c r="J51" t="e">
        <v>#N/A</v>
      </c>
      <c r="K51" t="e">
        <v>#N/A</v>
      </c>
    </row>
    <row r="52" spans="8:11" x14ac:dyDescent="0.25">
      <c r="H52" t="e">
        <v>#N/A</v>
      </c>
      <c r="I52" s="3" t="e">
        <v>#N/A</v>
      </c>
      <c r="J52" t="e">
        <v>#N/A</v>
      </c>
      <c r="K52" t="e">
        <v>#N/A</v>
      </c>
    </row>
    <row r="53" spans="8:11" x14ac:dyDescent="0.25">
      <c r="H53" t="e">
        <v>#N/A</v>
      </c>
      <c r="I53" s="3" t="e">
        <v>#N/A</v>
      </c>
      <c r="J53" t="e">
        <v>#N/A</v>
      </c>
      <c r="K53" t="e">
        <v>#N/A</v>
      </c>
    </row>
    <row r="54" spans="8:11" x14ac:dyDescent="0.25">
      <c r="H54" t="e">
        <v>#N/A</v>
      </c>
      <c r="I54" s="3" t="e">
        <v>#N/A</v>
      </c>
      <c r="J54" t="e">
        <v>#N/A</v>
      </c>
      <c r="K54" t="e">
        <v>#N/A</v>
      </c>
    </row>
    <row r="55" spans="8:11" x14ac:dyDescent="0.25">
      <c r="H55" t="e">
        <v>#N/A</v>
      </c>
      <c r="I55" s="3" t="e">
        <v>#N/A</v>
      </c>
      <c r="J55" t="e">
        <v>#N/A</v>
      </c>
      <c r="K55" t="e">
        <v>#N/A</v>
      </c>
    </row>
    <row r="56" spans="8:11" x14ac:dyDescent="0.25">
      <c r="H56" t="e">
        <v>#N/A</v>
      </c>
      <c r="I56" s="3" t="e">
        <v>#N/A</v>
      </c>
      <c r="J56" t="e">
        <v>#N/A</v>
      </c>
      <c r="K56" t="e">
        <v>#N/A</v>
      </c>
    </row>
    <row r="57" spans="8:11" x14ac:dyDescent="0.25">
      <c r="H57" t="e">
        <v>#N/A</v>
      </c>
      <c r="I57" s="3" t="e">
        <v>#N/A</v>
      </c>
      <c r="J57" t="e">
        <v>#N/A</v>
      </c>
      <c r="K57" t="e">
        <v>#N/A</v>
      </c>
    </row>
    <row r="58" spans="8:11" x14ac:dyDescent="0.25">
      <c r="H58" t="e">
        <v>#N/A</v>
      </c>
      <c r="I58" s="3" t="e">
        <v>#N/A</v>
      </c>
      <c r="J58" t="e">
        <v>#N/A</v>
      </c>
      <c r="K58" t="e">
        <v>#N/A</v>
      </c>
    </row>
    <row r="59" spans="8:11" x14ac:dyDescent="0.25">
      <c r="H59" t="e">
        <v>#N/A</v>
      </c>
      <c r="I59" s="3" t="e">
        <v>#N/A</v>
      </c>
      <c r="J59" t="e">
        <v>#N/A</v>
      </c>
      <c r="K59" t="e">
        <v>#N/A</v>
      </c>
    </row>
    <row r="60" spans="8:11" x14ac:dyDescent="0.25">
      <c r="H60" t="e">
        <v>#N/A</v>
      </c>
      <c r="I60" s="3" t="e">
        <v>#N/A</v>
      </c>
      <c r="J60" t="e">
        <v>#N/A</v>
      </c>
      <c r="K60" t="e">
        <v>#N/A</v>
      </c>
    </row>
    <row r="61" spans="8:11" x14ac:dyDescent="0.25">
      <c r="H61" t="e">
        <v>#N/A</v>
      </c>
      <c r="I61" s="3" t="e">
        <v>#N/A</v>
      </c>
      <c r="J61" t="e">
        <v>#N/A</v>
      </c>
      <c r="K61" t="e">
        <v>#N/A</v>
      </c>
    </row>
    <row r="62" spans="8:11" x14ac:dyDescent="0.25">
      <c r="H62" t="e">
        <v>#N/A</v>
      </c>
      <c r="I62" s="3" t="e">
        <v>#N/A</v>
      </c>
      <c r="J62" t="e">
        <v>#N/A</v>
      </c>
      <c r="K62" t="e">
        <v>#N/A</v>
      </c>
    </row>
    <row r="63" spans="8:11" x14ac:dyDescent="0.25">
      <c r="H63" t="e">
        <v>#N/A</v>
      </c>
      <c r="I63" s="3" t="e">
        <v>#N/A</v>
      </c>
      <c r="J63" t="e">
        <v>#N/A</v>
      </c>
      <c r="K63" t="e">
        <v>#N/A</v>
      </c>
    </row>
    <row r="64" spans="8:11" x14ac:dyDescent="0.25">
      <c r="H64" t="e">
        <v>#N/A</v>
      </c>
      <c r="I64" s="3" t="e">
        <v>#N/A</v>
      </c>
      <c r="J64" t="e">
        <v>#N/A</v>
      </c>
      <c r="K64" t="e">
        <v>#N/A</v>
      </c>
    </row>
    <row r="65" spans="8:11" x14ac:dyDescent="0.25">
      <c r="H65" t="e">
        <v>#N/A</v>
      </c>
      <c r="I65" s="3" t="e">
        <v>#N/A</v>
      </c>
      <c r="J65" t="e">
        <v>#N/A</v>
      </c>
      <c r="K65" t="e">
        <v>#N/A</v>
      </c>
    </row>
    <row r="66" spans="8:11" x14ac:dyDescent="0.25">
      <c r="H66" t="e">
        <v>#N/A</v>
      </c>
      <c r="I66" s="3" t="e">
        <v>#N/A</v>
      </c>
      <c r="J66" t="e">
        <v>#N/A</v>
      </c>
      <c r="K66" t="e">
        <v>#N/A</v>
      </c>
    </row>
    <row r="67" spans="8:11" x14ac:dyDescent="0.25">
      <c r="H67" t="e">
        <v>#N/A</v>
      </c>
      <c r="I67" s="3" t="e">
        <v>#N/A</v>
      </c>
      <c r="J67" t="e">
        <v>#N/A</v>
      </c>
      <c r="K67" t="e">
        <v>#N/A</v>
      </c>
    </row>
    <row r="68" spans="8:11" x14ac:dyDescent="0.25">
      <c r="H68" t="e">
        <v>#N/A</v>
      </c>
      <c r="I68" s="3" t="e">
        <v>#N/A</v>
      </c>
      <c r="J68" t="e">
        <v>#N/A</v>
      </c>
      <c r="K68" t="e">
        <v>#N/A</v>
      </c>
    </row>
    <row r="69" spans="8:11" x14ac:dyDescent="0.25">
      <c r="H69" t="e">
        <v>#N/A</v>
      </c>
      <c r="I69" s="3" t="e">
        <v>#N/A</v>
      </c>
      <c r="J69" t="e">
        <v>#N/A</v>
      </c>
      <c r="K69" t="e">
        <v>#N/A</v>
      </c>
    </row>
    <row r="70" spans="8:11" x14ac:dyDescent="0.25">
      <c r="H70" t="e">
        <v>#N/A</v>
      </c>
      <c r="I70" s="3" t="e">
        <v>#N/A</v>
      </c>
      <c r="J70" t="e">
        <v>#N/A</v>
      </c>
      <c r="K70" t="e">
        <v>#N/A</v>
      </c>
    </row>
    <row r="71" spans="8:11" x14ac:dyDescent="0.25">
      <c r="H71" t="e">
        <v>#N/A</v>
      </c>
      <c r="I71" s="3" t="e">
        <v>#N/A</v>
      </c>
      <c r="J71" t="e">
        <v>#N/A</v>
      </c>
      <c r="K71" t="e">
        <v>#N/A</v>
      </c>
    </row>
    <row r="72" spans="8:11" x14ac:dyDescent="0.25">
      <c r="H72" t="e">
        <v>#N/A</v>
      </c>
      <c r="I72" s="3" t="e">
        <v>#N/A</v>
      </c>
      <c r="J72" t="e">
        <v>#N/A</v>
      </c>
      <c r="K72" t="e">
        <v>#N/A</v>
      </c>
    </row>
    <row r="73" spans="8:11" x14ac:dyDescent="0.25">
      <c r="H73" t="e">
        <v>#N/A</v>
      </c>
      <c r="I73" s="3" t="e">
        <v>#N/A</v>
      </c>
      <c r="J73" t="e">
        <v>#N/A</v>
      </c>
      <c r="K73" t="e">
        <v>#N/A</v>
      </c>
    </row>
    <row r="74" spans="8:11" x14ac:dyDescent="0.25">
      <c r="H74" t="e">
        <v>#N/A</v>
      </c>
      <c r="I74" s="3" t="e">
        <v>#N/A</v>
      </c>
      <c r="J74" t="e">
        <v>#N/A</v>
      </c>
      <c r="K74" t="e">
        <v>#N/A</v>
      </c>
    </row>
    <row r="75" spans="8:11" x14ac:dyDescent="0.25">
      <c r="H75" t="e">
        <v>#N/A</v>
      </c>
      <c r="I75" s="3" t="e">
        <v>#N/A</v>
      </c>
      <c r="J75" t="e">
        <v>#N/A</v>
      </c>
      <c r="K75" t="e">
        <v>#N/A</v>
      </c>
    </row>
    <row r="76" spans="8:11" x14ac:dyDescent="0.25">
      <c r="H76" t="e">
        <v>#N/A</v>
      </c>
      <c r="I76" s="3" t="e">
        <v>#N/A</v>
      </c>
      <c r="J76" t="e">
        <v>#N/A</v>
      </c>
      <c r="K76" t="e">
        <v>#N/A</v>
      </c>
    </row>
    <row r="77" spans="8:11" x14ac:dyDescent="0.25">
      <c r="H77" t="e">
        <v>#N/A</v>
      </c>
      <c r="I77" s="3" t="e">
        <v>#N/A</v>
      </c>
      <c r="J77" t="e">
        <v>#N/A</v>
      </c>
      <c r="K77" t="e">
        <v>#N/A</v>
      </c>
    </row>
    <row r="78" spans="8:11" x14ac:dyDescent="0.25">
      <c r="H78" t="e">
        <v>#N/A</v>
      </c>
      <c r="I78" s="3" t="e">
        <v>#N/A</v>
      </c>
      <c r="J78" t="e">
        <v>#N/A</v>
      </c>
      <c r="K78" t="e">
        <v>#N/A</v>
      </c>
    </row>
    <row r="79" spans="8:11" x14ac:dyDescent="0.25">
      <c r="H79" t="e">
        <v>#N/A</v>
      </c>
      <c r="I79" s="3" t="e">
        <v>#N/A</v>
      </c>
      <c r="J79" t="e">
        <v>#N/A</v>
      </c>
      <c r="K79" t="e">
        <v>#N/A</v>
      </c>
    </row>
    <row r="80" spans="8:11" x14ac:dyDescent="0.25">
      <c r="H80" t="e">
        <v>#N/A</v>
      </c>
      <c r="I80" s="3" t="e">
        <v>#N/A</v>
      </c>
      <c r="J80" t="e">
        <v>#N/A</v>
      </c>
      <c r="K80" t="e">
        <v>#N/A</v>
      </c>
    </row>
    <row r="81" spans="8:11" x14ac:dyDescent="0.25">
      <c r="H81" t="e">
        <v>#N/A</v>
      </c>
      <c r="I81" s="3" t="e">
        <v>#N/A</v>
      </c>
      <c r="J81" t="e">
        <v>#N/A</v>
      </c>
      <c r="K81" t="e">
        <v>#N/A</v>
      </c>
    </row>
    <row r="82" spans="8:11" x14ac:dyDescent="0.25">
      <c r="H82" t="e">
        <v>#N/A</v>
      </c>
      <c r="I82" s="3" t="e">
        <v>#N/A</v>
      </c>
      <c r="J82" t="e">
        <v>#N/A</v>
      </c>
      <c r="K82" t="e">
        <v>#N/A</v>
      </c>
    </row>
    <row r="83" spans="8:11" x14ac:dyDescent="0.25">
      <c r="H83" t="e">
        <v>#N/A</v>
      </c>
      <c r="I83" s="3" t="e">
        <v>#N/A</v>
      </c>
      <c r="J83" t="e">
        <v>#N/A</v>
      </c>
      <c r="K83" t="e">
        <v>#N/A</v>
      </c>
    </row>
    <row r="84" spans="8:11" x14ac:dyDescent="0.25">
      <c r="H84" t="e">
        <v>#N/A</v>
      </c>
      <c r="I84" s="3" t="e">
        <v>#N/A</v>
      </c>
      <c r="J84" t="e">
        <v>#N/A</v>
      </c>
      <c r="K84" t="e">
        <v>#N/A</v>
      </c>
    </row>
    <row r="85" spans="8:11" x14ac:dyDescent="0.25">
      <c r="H85" t="e">
        <v>#N/A</v>
      </c>
      <c r="I85" s="3" t="e">
        <v>#N/A</v>
      </c>
      <c r="J85" t="e">
        <v>#N/A</v>
      </c>
      <c r="K85" t="e">
        <v>#N/A</v>
      </c>
    </row>
    <row r="86" spans="8:11" x14ac:dyDescent="0.25">
      <c r="H86" t="e">
        <v>#N/A</v>
      </c>
      <c r="I86" s="3" t="e">
        <v>#N/A</v>
      </c>
      <c r="J86" t="e">
        <v>#N/A</v>
      </c>
      <c r="K86" t="e">
        <v>#N/A</v>
      </c>
    </row>
    <row r="87" spans="8:11" x14ac:dyDescent="0.25">
      <c r="H87" t="e">
        <v>#N/A</v>
      </c>
      <c r="I87" s="3" t="e">
        <v>#N/A</v>
      </c>
      <c r="J87" t="e">
        <v>#N/A</v>
      </c>
      <c r="K87" t="e">
        <v>#N/A</v>
      </c>
    </row>
    <row r="88" spans="8:11" x14ac:dyDescent="0.25">
      <c r="H88" t="e">
        <v>#N/A</v>
      </c>
      <c r="I88" s="3" t="e">
        <v>#N/A</v>
      </c>
      <c r="J88" t="e">
        <v>#N/A</v>
      </c>
      <c r="K88" t="e">
        <v>#N/A</v>
      </c>
    </row>
    <row r="89" spans="8:11" x14ac:dyDescent="0.25">
      <c r="H89" t="e">
        <v>#N/A</v>
      </c>
      <c r="I89" s="3" t="e">
        <v>#N/A</v>
      </c>
      <c r="J89" t="e">
        <v>#N/A</v>
      </c>
      <c r="K89" t="e">
        <v>#N/A</v>
      </c>
    </row>
    <row r="90" spans="8:11" x14ac:dyDescent="0.25">
      <c r="H90" t="e">
        <v>#N/A</v>
      </c>
      <c r="I90" s="3" t="e">
        <v>#N/A</v>
      </c>
      <c r="J90" t="e">
        <v>#N/A</v>
      </c>
      <c r="K90" t="e">
        <v>#N/A</v>
      </c>
    </row>
    <row r="91" spans="8:11" x14ac:dyDescent="0.25">
      <c r="H91" t="e">
        <v>#N/A</v>
      </c>
      <c r="I91" s="3" t="e">
        <v>#N/A</v>
      </c>
      <c r="J91" t="e">
        <v>#N/A</v>
      </c>
      <c r="K91" t="e">
        <v>#N/A</v>
      </c>
    </row>
    <row r="92" spans="8:11" x14ac:dyDescent="0.25">
      <c r="H92" t="e">
        <v>#N/A</v>
      </c>
      <c r="I92" s="3" t="e">
        <v>#N/A</v>
      </c>
      <c r="J92" t="e">
        <v>#N/A</v>
      </c>
      <c r="K92" t="e">
        <v>#N/A</v>
      </c>
    </row>
    <row r="93" spans="8:11" x14ac:dyDescent="0.25">
      <c r="H93" t="e">
        <v>#N/A</v>
      </c>
      <c r="I93" s="3" t="e">
        <v>#N/A</v>
      </c>
      <c r="J93" t="e">
        <v>#N/A</v>
      </c>
      <c r="K93" t="e">
        <v>#N/A</v>
      </c>
    </row>
    <row r="94" spans="8:11" x14ac:dyDescent="0.25">
      <c r="H94" t="e">
        <v>#N/A</v>
      </c>
      <c r="I94" s="3" t="e">
        <v>#N/A</v>
      </c>
      <c r="J94" t="e">
        <v>#N/A</v>
      </c>
      <c r="K94" t="e">
        <v>#N/A</v>
      </c>
    </row>
    <row r="95" spans="8:11" x14ac:dyDescent="0.25">
      <c r="H95" t="e">
        <v>#N/A</v>
      </c>
      <c r="I95" s="3" t="e">
        <v>#N/A</v>
      </c>
      <c r="J95" t="e">
        <v>#N/A</v>
      </c>
      <c r="K95" t="e">
        <v>#N/A</v>
      </c>
    </row>
    <row r="96" spans="8:11" x14ac:dyDescent="0.25">
      <c r="H96" t="e">
        <v>#N/A</v>
      </c>
      <c r="I96" s="3" t="e">
        <v>#N/A</v>
      </c>
      <c r="J96" t="e">
        <v>#N/A</v>
      </c>
      <c r="K96" t="e">
        <v>#N/A</v>
      </c>
    </row>
    <row r="97" spans="8:11" x14ac:dyDescent="0.25">
      <c r="H97" t="e">
        <v>#N/A</v>
      </c>
      <c r="I97" s="3" t="e">
        <v>#N/A</v>
      </c>
      <c r="J97" t="e">
        <v>#N/A</v>
      </c>
      <c r="K97" t="e">
        <v>#N/A</v>
      </c>
    </row>
    <row r="98" spans="8:11" x14ac:dyDescent="0.25">
      <c r="H98" t="e">
        <v>#N/A</v>
      </c>
      <c r="I98" s="3" t="e">
        <v>#N/A</v>
      </c>
      <c r="J98" t="e">
        <v>#N/A</v>
      </c>
      <c r="K98" t="e">
        <v>#N/A</v>
      </c>
    </row>
    <row r="99" spans="8:11" x14ac:dyDescent="0.25">
      <c r="H99" t="e">
        <v>#N/A</v>
      </c>
      <c r="I99" s="3" t="e">
        <v>#N/A</v>
      </c>
      <c r="J99" t="e">
        <v>#N/A</v>
      </c>
      <c r="K99" t="e">
        <v>#N/A</v>
      </c>
    </row>
    <row r="100" spans="8:11" x14ac:dyDescent="0.25">
      <c r="H100" t="e">
        <v>#N/A</v>
      </c>
      <c r="I100" s="3" t="e">
        <v>#N/A</v>
      </c>
      <c r="J100" t="e">
        <v>#N/A</v>
      </c>
      <c r="K100" t="e">
        <v>#N/A</v>
      </c>
    </row>
    <row r="101" spans="8:11" x14ac:dyDescent="0.25">
      <c r="H101" t="e">
        <v>#N/A</v>
      </c>
      <c r="I101" s="3" t="e">
        <v>#N/A</v>
      </c>
      <c r="J101" t="e">
        <v>#N/A</v>
      </c>
      <c r="K101" t="e">
        <v>#N/A</v>
      </c>
    </row>
    <row r="102" spans="8:11" x14ac:dyDescent="0.25">
      <c r="H102" t="e">
        <v>#N/A</v>
      </c>
      <c r="I102" s="3" t="e">
        <v>#N/A</v>
      </c>
      <c r="J102" t="e">
        <v>#N/A</v>
      </c>
      <c r="K102" t="e">
        <v>#N/A</v>
      </c>
    </row>
    <row r="103" spans="8:11" x14ac:dyDescent="0.25">
      <c r="H103" t="e">
        <v>#N/A</v>
      </c>
      <c r="I103" s="3" t="e">
        <v>#N/A</v>
      </c>
      <c r="J103" t="e">
        <v>#N/A</v>
      </c>
      <c r="K103" t="e">
        <v>#N/A</v>
      </c>
    </row>
    <row r="104" spans="8:11" x14ac:dyDescent="0.25">
      <c r="H104" t="e">
        <v>#N/A</v>
      </c>
      <c r="I104" s="3" t="e">
        <v>#N/A</v>
      </c>
      <c r="J104" t="e">
        <v>#N/A</v>
      </c>
      <c r="K104" t="e">
        <v>#N/A</v>
      </c>
    </row>
    <row r="105" spans="8:11" x14ac:dyDescent="0.25">
      <c r="H105" t="e">
        <v>#N/A</v>
      </c>
      <c r="I105" s="3" t="e">
        <v>#N/A</v>
      </c>
      <c r="J105" t="e">
        <v>#N/A</v>
      </c>
      <c r="K105" t="e">
        <v>#N/A</v>
      </c>
    </row>
    <row r="106" spans="8:11" x14ac:dyDescent="0.25">
      <c r="H106" t="e">
        <v>#N/A</v>
      </c>
      <c r="I106" s="3" t="e">
        <v>#N/A</v>
      </c>
      <c r="J106" t="e">
        <v>#N/A</v>
      </c>
      <c r="K106" t="e">
        <v>#N/A</v>
      </c>
    </row>
    <row r="107" spans="8:11" x14ac:dyDescent="0.25">
      <c r="H107" t="e">
        <v>#N/A</v>
      </c>
      <c r="I107" s="3" t="e">
        <v>#N/A</v>
      </c>
      <c r="J107" t="e">
        <v>#N/A</v>
      </c>
      <c r="K107" t="e">
        <v>#N/A</v>
      </c>
    </row>
    <row r="108" spans="8:11" x14ac:dyDescent="0.25">
      <c r="H108" t="e">
        <v>#N/A</v>
      </c>
      <c r="I108" s="3" t="e">
        <v>#N/A</v>
      </c>
      <c r="J108" t="e">
        <v>#N/A</v>
      </c>
      <c r="K108" t="e">
        <v>#N/A</v>
      </c>
    </row>
    <row r="109" spans="8:11" x14ac:dyDescent="0.25">
      <c r="H109" t="e">
        <v>#N/A</v>
      </c>
      <c r="I109" s="3" t="e">
        <v>#N/A</v>
      </c>
      <c r="J109" t="e">
        <v>#N/A</v>
      </c>
      <c r="K109" t="e">
        <v>#N/A</v>
      </c>
    </row>
    <row r="110" spans="8:11" x14ac:dyDescent="0.25">
      <c r="H110" t="e">
        <v>#N/A</v>
      </c>
      <c r="I110" s="3" t="e">
        <v>#N/A</v>
      </c>
      <c r="J110" t="e">
        <v>#N/A</v>
      </c>
      <c r="K110" t="e">
        <v>#N/A</v>
      </c>
    </row>
    <row r="111" spans="8:11" x14ac:dyDescent="0.25">
      <c r="H111" t="e">
        <v>#N/A</v>
      </c>
      <c r="I111" s="3" t="e">
        <v>#N/A</v>
      </c>
      <c r="J111" t="e">
        <v>#N/A</v>
      </c>
      <c r="K111" t="e">
        <v>#N/A</v>
      </c>
    </row>
    <row r="112" spans="8:11" x14ac:dyDescent="0.25">
      <c r="H112" t="e">
        <v>#N/A</v>
      </c>
      <c r="I112" s="3" t="e">
        <v>#N/A</v>
      </c>
      <c r="J112" t="e">
        <v>#N/A</v>
      </c>
      <c r="K112" t="e">
        <v>#N/A</v>
      </c>
    </row>
    <row r="113" spans="8:11" x14ac:dyDescent="0.25">
      <c r="H113" t="e">
        <v>#N/A</v>
      </c>
      <c r="I113" s="3" t="e">
        <v>#N/A</v>
      </c>
      <c r="J113" t="e">
        <v>#N/A</v>
      </c>
      <c r="K113" t="e">
        <v>#N/A</v>
      </c>
    </row>
    <row r="114" spans="8:11" x14ac:dyDescent="0.25">
      <c r="H114" t="e">
        <v>#N/A</v>
      </c>
      <c r="I114" s="3" t="e">
        <v>#N/A</v>
      </c>
      <c r="J114" t="e">
        <v>#N/A</v>
      </c>
      <c r="K114" t="e">
        <v>#N/A</v>
      </c>
    </row>
    <row r="115" spans="8:11" x14ac:dyDescent="0.25">
      <c r="H115" t="e">
        <v>#N/A</v>
      </c>
      <c r="I115" s="3" t="e">
        <v>#N/A</v>
      </c>
      <c r="J115" t="e">
        <v>#N/A</v>
      </c>
      <c r="K115" t="e">
        <v>#N/A</v>
      </c>
    </row>
    <row r="116" spans="8:11" x14ac:dyDescent="0.25">
      <c r="H116" t="e">
        <v>#N/A</v>
      </c>
      <c r="I116" s="3" t="e">
        <v>#N/A</v>
      </c>
      <c r="J116" t="e">
        <v>#N/A</v>
      </c>
      <c r="K116" t="e">
        <v>#N/A</v>
      </c>
    </row>
    <row r="117" spans="8:11" x14ac:dyDescent="0.25">
      <c r="H117" t="e">
        <v>#N/A</v>
      </c>
      <c r="I117" s="3" t="e">
        <v>#N/A</v>
      </c>
      <c r="J117" t="e">
        <v>#N/A</v>
      </c>
      <c r="K117" t="e">
        <v>#N/A</v>
      </c>
    </row>
    <row r="118" spans="8:11" x14ac:dyDescent="0.25">
      <c r="H118" t="e">
        <v>#N/A</v>
      </c>
      <c r="I118" s="3" t="e">
        <v>#N/A</v>
      </c>
      <c r="J118" t="e">
        <v>#N/A</v>
      </c>
      <c r="K118" t="e">
        <v>#N/A</v>
      </c>
    </row>
    <row r="119" spans="8:11" x14ac:dyDescent="0.25">
      <c r="H119" t="e">
        <v>#N/A</v>
      </c>
      <c r="I119" s="3" t="e">
        <v>#N/A</v>
      </c>
      <c r="J119" t="e">
        <v>#N/A</v>
      </c>
      <c r="K119" t="e">
        <v>#N/A</v>
      </c>
    </row>
    <row r="120" spans="8:11" x14ac:dyDescent="0.25">
      <c r="H120" t="e">
        <v>#N/A</v>
      </c>
      <c r="I120" s="3" t="e">
        <v>#N/A</v>
      </c>
      <c r="J120" t="e">
        <v>#N/A</v>
      </c>
      <c r="K120" t="e">
        <v>#N/A</v>
      </c>
    </row>
    <row r="121" spans="8:11" x14ac:dyDescent="0.25">
      <c r="H121" t="e">
        <v>#N/A</v>
      </c>
      <c r="I121" s="3" t="e">
        <v>#N/A</v>
      </c>
      <c r="J121" t="e">
        <v>#N/A</v>
      </c>
      <c r="K121" t="e">
        <v>#N/A</v>
      </c>
    </row>
    <row r="122" spans="8:11" x14ac:dyDescent="0.25">
      <c r="H122" t="e">
        <v>#N/A</v>
      </c>
      <c r="I122" s="3" t="e">
        <v>#N/A</v>
      </c>
      <c r="J122" t="e">
        <v>#N/A</v>
      </c>
      <c r="K122" t="e">
        <v>#N/A</v>
      </c>
    </row>
    <row r="123" spans="8:11" x14ac:dyDescent="0.25">
      <c r="H123" t="e">
        <v>#N/A</v>
      </c>
      <c r="I123" s="3" t="e">
        <v>#N/A</v>
      </c>
      <c r="J123" t="e">
        <v>#N/A</v>
      </c>
      <c r="K123" t="e">
        <v>#N/A</v>
      </c>
    </row>
    <row r="124" spans="8:11" x14ac:dyDescent="0.25">
      <c r="H124" t="e">
        <v>#N/A</v>
      </c>
      <c r="I124" s="3" t="e">
        <v>#N/A</v>
      </c>
      <c r="J124" t="e">
        <v>#N/A</v>
      </c>
      <c r="K124" t="e">
        <v>#N/A</v>
      </c>
    </row>
    <row r="125" spans="8:11" x14ac:dyDescent="0.25">
      <c r="H125" t="e">
        <v>#N/A</v>
      </c>
      <c r="I125" s="3" t="e">
        <v>#N/A</v>
      </c>
      <c r="J125" t="e">
        <v>#N/A</v>
      </c>
      <c r="K125" t="e">
        <v>#N/A</v>
      </c>
    </row>
    <row r="126" spans="8:11" x14ac:dyDescent="0.25">
      <c r="H126" t="e">
        <v>#N/A</v>
      </c>
      <c r="I126" s="3" t="e">
        <v>#N/A</v>
      </c>
      <c r="J126" t="e">
        <v>#N/A</v>
      </c>
      <c r="K126" t="e">
        <v>#N/A</v>
      </c>
    </row>
    <row r="127" spans="8:11" x14ac:dyDescent="0.25">
      <c r="H127" t="e">
        <v>#N/A</v>
      </c>
      <c r="I127" s="3" t="e">
        <v>#N/A</v>
      </c>
      <c r="J127" t="e">
        <v>#N/A</v>
      </c>
      <c r="K127" t="e">
        <v>#N/A</v>
      </c>
    </row>
    <row r="128" spans="8:11" x14ac:dyDescent="0.25">
      <c r="H128" t="e">
        <v>#N/A</v>
      </c>
      <c r="I128" s="3" t="e">
        <v>#N/A</v>
      </c>
      <c r="J128" t="e">
        <v>#N/A</v>
      </c>
      <c r="K128" t="e">
        <v>#N/A</v>
      </c>
    </row>
    <row r="129" spans="8:11" x14ac:dyDescent="0.25">
      <c r="H129" t="e">
        <v>#N/A</v>
      </c>
      <c r="I129" s="3" t="e">
        <v>#N/A</v>
      </c>
      <c r="J129" t="e">
        <v>#N/A</v>
      </c>
      <c r="K129" t="e">
        <v>#N/A</v>
      </c>
    </row>
    <row r="130" spans="8:11" x14ac:dyDescent="0.25">
      <c r="H130" t="e">
        <v>#N/A</v>
      </c>
      <c r="I130" s="3" t="e">
        <v>#N/A</v>
      </c>
      <c r="J130" t="e">
        <v>#N/A</v>
      </c>
      <c r="K130" t="e">
        <v>#N/A</v>
      </c>
    </row>
    <row r="131" spans="8:11" x14ac:dyDescent="0.25">
      <c r="H131" t="e">
        <v>#N/A</v>
      </c>
      <c r="I131" s="3" t="e">
        <v>#N/A</v>
      </c>
      <c r="J131" t="e">
        <v>#N/A</v>
      </c>
      <c r="K131" t="e">
        <v>#N/A</v>
      </c>
    </row>
    <row r="132" spans="8:11" x14ac:dyDescent="0.25">
      <c r="H132" t="e">
        <v>#N/A</v>
      </c>
      <c r="I132" s="3" t="e">
        <v>#N/A</v>
      </c>
      <c r="J132" t="e">
        <v>#N/A</v>
      </c>
      <c r="K132" t="e">
        <v>#N/A</v>
      </c>
    </row>
    <row r="133" spans="8:11" x14ac:dyDescent="0.25">
      <c r="H133" t="e">
        <v>#N/A</v>
      </c>
      <c r="I133" s="3" t="e">
        <v>#N/A</v>
      </c>
      <c r="J133" t="e">
        <v>#N/A</v>
      </c>
      <c r="K133" t="e">
        <v>#N/A</v>
      </c>
    </row>
    <row r="134" spans="8:11" x14ac:dyDescent="0.25">
      <c r="H134" t="e">
        <v>#N/A</v>
      </c>
      <c r="I134" s="3" t="e">
        <v>#N/A</v>
      </c>
      <c r="J134" t="e">
        <v>#N/A</v>
      </c>
      <c r="K134" t="e">
        <v>#N/A</v>
      </c>
    </row>
    <row r="135" spans="8:11" x14ac:dyDescent="0.25">
      <c r="H135" t="e">
        <v>#N/A</v>
      </c>
      <c r="I135" s="3" t="e">
        <v>#N/A</v>
      </c>
      <c r="J135" t="e">
        <v>#N/A</v>
      </c>
      <c r="K135" t="e">
        <v>#N/A</v>
      </c>
    </row>
    <row r="136" spans="8:11" x14ac:dyDescent="0.25">
      <c r="H136" t="e">
        <v>#N/A</v>
      </c>
      <c r="I136" s="3" t="e">
        <v>#N/A</v>
      </c>
      <c r="J136" t="e">
        <v>#N/A</v>
      </c>
      <c r="K136" t="e">
        <v>#N/A</v>
      </c>
    </row>
    <row r="137" spans="8:11" x14ac:dyDescent="0.25">
      <c r="H137" t="e">
        <v>#N/A</v>
      </c>
      <c r="I137" s="3" t="e">
        <v>#N/A</v>
      </c>
      <c r="J137" t="e">
        <v>#N/A</v>
      </c>
      <c r="K137" t="e">
        <v>#N/A</v>
      </c>
    </row>
    <row r="138" spans="8:11" x14ac:dyDescent="0.25">
      <c r="H138" t="e">
        <v>#N/A</v>
      </c>
      <c r="I138" s="3" t="e">
        <v>#N/A</v>
      </c>
      <c r="J138" t="e">
        <v>#N/A</v>
      </c>
      <c r="K138" t="e">
        <v>#N/A</v>
      </c>
    </row>
    <row r="139" spans="8:11" x14ac:dyDescent="0.25">
      <c r="H139" t="e">
        <v>#N/A</v>
      </c>
      <c r="I139" s="3" t="e">
        <v>#N/A</v>
      </c>
      <c r="J139" t="e">
        <v>#N/A</v>
      </c>
      <c r="K139" t="e">
        <v>#N/A</v>
      </c>
    </row>
    <row r="140" spans="8:11" x14ac:dyDescent="0.25">
      <c r="H140" t="e">
        <v>#N/A</v>
      </c>
      <c r="I140" s="3" t="e">
        <v>#N/A</v>
      </c>
      <c r="J140" t="e">
        <v>#N/A</v>
      </c>
      <c r="K140" t="e">
        <v>#N/A</v>
      </c>
    </row>
    <row r="141" spans="8:11" x14ac:dyDescent="0.25">
      <c r="H141" t="e">
        <v>#N/A</v>
      </c>
      <c r="I141" s="3" t="e">
        <v>#N/A</v>
      </c>
      <c r="J141" t="e">
        <v>#N/A</v>
      </c>
      <c r="K141" t="e">
        <v>#N/A</v>
      </c>
    </row>
    <row r="142" spans="8:11" x14ac:dyDescent="0.25">
      <c r="H142" t="e">
        <v>#N/A</v>
      </c>
      <c r="I142" s="3" t="e">
        <v>#N/A</v>
      </c>
      <c r="J142" t="e">
        <v>#N/A</v>
      </c>
      <c r="K142" t="e">
        <v>#N/A</v>
      </c>
    </row>
    <row r="143" spans="8:11" x14ac:dyDescent="0.25">
      <c r="H143" t="e">
        <v>#N/A</v>
      </c>
      <c r="I143" s="3" t="e">
        <v>#N/A</v>
      </c>
      <c r="J143" t="e">
        <v>#N/A</v>
      </c>
      <c r="K143" t="e">
        <v>#N/A</v>
      </c>
    </row>
    <row r="144" spans="8:11" x14ac:dyDescent="0.25">
      <c r="H144" t="e">
        <v>#N/A</v>
      </c>
      <c r="I144" s="3" t="e">
        <v>#N/A</v>
      </c>
      <c r="J144" t="e">
        <v>#N/A</v>
      </c>
      <c r="K144" t="e">
        <v>#N/A</v>
      </c>
    </row>
    <row r="145" spans="8:11" x14ac:dyDescent="0.25">
      <c r="H145" t="e">
        <v>#N/A</v>
      </c>
      <c r="I145" s="3" t="e">
        <v>#N/A</v>
      </c>
      <c r="J145" t="e">
        <v>#N/A</v>
      </c>
      <c r="K145" t="e">
        <v>#N/A</v>
      </c>
    </row>
    <row r="146" spans="8:11" x14ac:dyDescent="0.25">
      <c r="H146" t="e">
        <v>#N/A</v>
      </c>
      <c r="I146" s="3" t="e">
        <v>#N/A</v>
      </c>
      <c r="J146" t="e">
        <v>#N/A</v>
      </c>
      <c r="K146" t="e">
        <v>#N/A</v>
      </c>
    </row>
    <row r="147" spans="8:11" x14ac:dyDescent="0.25">
      <c r="H147" t="e">
        <v>#N/A</v>
      </c>
      <c r="I147" s="3" t="e">
        <v>#N/A</v>
      </c>
      <c r="J147" t="e">
        <v>#N/A</v>
      </c>
      <c r="K147" t="e">
        <v>#N/A</v>
      </c>
    </row>
    <row r="148" spans="8:11" x14ac:dyDescent="0.25">
      <c r="H148" t="e">
        <v>#N/A</v>
      </c>
      <c r="I148" s="3" t="e">
        <v>#N/A</v>
      </c>
      <c r="J148" t="e">
        <v>#N/A</v>
      </c>
      <c r="K148" t="e">
        <v>#N/A</v>
      </c>
    </row>
    <row r="149" spans="8:11" x14ac:dyDescent="0.25">
      <c r="H149" t="e">
        <v>#N/A</v>
      </c>
      <c r="I149" s="3" t="e">
        <v>#N/A</v>
      </c>
      <c r="J149" t="e">
        <v>#N/A</v>
      </c>
      <c r="K149" t="e">
        <v>#N/A</v>
      </c>
    </row>
    <row r="150" spans="8:11" x14ac:dyDescent="0.25">
      <c r="H150" t="e">
        <v>#N/A</v>
      </c>
      <c r="I150" s="3" t="e">
        <v>#N/A</v>
      </c>
      <c r="J150" t="e">
        <v>#N/A</v>
      </c>
      <c r="K150" t="e">
        <v>#N/A</v>
      </c>
    </row>
    <row r="151" spans="8:11" x14ac:dyDescent="0.25">
      <c r="H151" t="e">
        <v>#N/A</v>
      </c>
      <c r="I151" s="3" t="e">
        <v>#N/A</v>
      </c>
      <c r="J151" t="e">
        <v>#N/A</v>
      </c>
      <c r="K151" t="e">
        <v>#N/A</v>
      </c>
    </row>
    <row r="152" spans="8:11" x14ac:dyDescent="0.25">
      <c r="H152" t="e">
        <v>#N/A</v>
      </c>
      <c r="I152" s="3" t="e">
        <v>#N/A</v>
      </c>
      <c r="J152" t="e">
        <v>#N/A</v>
      </c>
      <c r="K152" t="e">
        <v>#N/A</v>
      </c>
    </row>
    <row r="153" spans="8:11" x14ac:dyDescent="0.25">
      <c r="H153" t="e">
        <v>#N/A</v>
      </c>
      <c r="I153" s="3" t="e">
        <v>#N/A</v>
      </c>
      <c r="J153" t="e">
        <v>#N/A</v>
      </c>
      <c r="K153" t="e">
        <v>#N/A</v>
      </c>
    </row>
    <row r="154" spans="8:11" x14ac:dyDescent="0.25">
      <c r="H154" t="e">
        <v>#N/A</v>
      </c>
      <c r="I154" s="3" t="e">
        <v>#N/A</v>
      </c>
      <c r="J154" t="e">
        <v>#N/A</v>
      </c>
      <c r="K154" t="e">
        <v>#N/A</v>
      </c>
    </row>
    <row r="155" spans="8:11" x14ac:dyDescent="0.25">
      <c r="H155" t="e">
        <v>#N/A</v>
      </c>
      <c r="I155" s="3" t="e">
        <v>#N/A</v>
      </c>
      <c r="J155" t="e">
        <v>#N/A</v>
      </c>
      <c r="K155" t="e">
        <v>#N/A</v>
      </c>
    </row>
    <row r="156" spans="8:11" x14ac:dyDescent="0.25">
      <c r="H156" t="e">
        <v>#N/A</v>
      </c>
      <c r="I156" s="3" t="e">
        <v>#N/A</v>
      </c>
      <c r="J156" t="e">
        <v>#N/A</v>
      </c>
      <c r="K156" t="e">
        <v>#N/A</v>
      </c>
    </row>
    <row r="157" spans="8:11" x14ac:dyDescent="0.25">
      <c r="H157" t="e">
        <v>#N/A</v>
      </c>
      <c r="I157" s="3" t="e">
        <v>#N/A</v>
      </c>
      <c r="J157" t="e">
        <v>#N/A</v>
      </c>
      <c r="K157" t="e">
        <v>#N/A</v>
      </c>
    </row>
    <row r="158" spans="8:11" x14ac:dyDescent="0.25">
      <c r="H158" t="e">
        <v>#N/A</v>
      </c>
      <c r="I158" s="3" t="e">
        <v>#N/A</v>
      </c>
      <c r="J158" t="e">
        <v>#N/A</v>
      </c>
      <c r="K158" t="e">
        <v>#N/A</v>
      </c>
    </row>
    <row r="159" spans="8:11" x14ac:dyDescent="0.25">
      <c r="H159" t="e">
        <v>#N/A</v>
      </c>
      <c r="I159" s="3" t="e">
        <v>#N/A</v>
      </c>
      <c r="J159" t="e">
        <v>#N/A</v>
      </c>
      <c r="K159" t="e">
        <v>#N/A</v>
      </c>
    </row>
    <row r="160" spans="8:11" x14ac:dyDescent="0.25">
      <c r="H160" t="e">
        <v>#N/A</v>
      </c>
      <c r="I160" s="3" t="e">
        <v>#N/A</v>
      </c>
      <c r="J160" t="e">
        <v>#N/A</v>
      </c>
      <c r="K160" t="e">
        <v>#N/A</v>
      </c>
    </row>
    <row r="161" spans="8:11" x14ac:dyDescent="0.25">
      <c r="H161" t="e">
        <v>#N/A</v>
      </c>
      <c r="I161" s="3" t="e">
        <v>#N/A</v>
      </c>
      <c r="J161" t="e">
        <v>#N/A</v>
      </c>
      <c r="K161" t="e">
        <v>#N/A</v>
      </c>
    </row>
    <row r="162" spans="8:11" x14ac:dyDescent="0.25">
      <c r="H162" t="e">
        <v>#N/A</v>
      </c>
      <c r="I162" s="3" t="e">
        <v>#N/A</v>
      </c>
      <c r="J162" t="e">
        <v>#N/A</v>
      </c>
      <c r="K162" t="e">
        <v>#N/A</v>
      </c>
    </row>
    <row r="163" spans="8:11" x14ac:dyDescent="0.25">
      <c r="H163" t="e">
        <v>#N/A</v>
      </c>
      <c r="I163" s="3" t="e">
        <v>#N/A</v>
      </c>
      <c r="J163" t="e">
        <v>#N/A</v>
      </c>
      <c r="K163" t="e">
        <v>#N/A</v>
      </c>
    </row>
    <row r="164" spans="8:11" x14ac:dyDescent="0.25">
      <c r="H164" t="e">
        <v>#N/A</v>
      </c>
      <c r="I164" s="3" t="e">
        <v>#N/A</v>
      </c>
      <c r="J164" t="e">
        <v>#N/A</v>
      </c>
      <c r="K164" t="e">
        <v>#N/A</v>
      </c>
    </row>
    <row r="165" spans="8:11" x14ac:dyDescent="0.25">
      <c r="H165" t="e">
        <v>#N/A</v>
      </c>
      <c r="I165" s="3" t="e">
        <v>#N/A</v>
      </c>
      <c r="J165" t="e">
        <v>#N/A</v>
      </c>
      <c r="K165" t="e">
        <v>#N/A</v>
      </c>
    </row>
    <row r="166" spans="8:11" x14ac:dyDescent="0.25">
      <c r="H166" t="e">
        <v>#N/A</v>
      </c>
      <c r="I166" s="3" t="e">
        <v>#N/A</v>
      </c>
      <c r="J166" t="e">
        <v>#N/A</v>
      </c>
      <c r="K166" t="e">
        <v>#N/A</v>
      </c>
    </row>
    <row r="167" spans="8:11" x14ac:dyDescent="0.25">
      <c r="H167" t="e">
        <v>#N/A</v>
      </c>
      <c r="I167" s="3" t="e">
        <v>#N/A</v>
      </c>
      <c r="J167" t="e">
        <v>#N/A</v>
      </c>
      <c r="K167" t="e">
        <v>#N/A</v>
      </c>
    </row>
    <row r="168" spans="8:11" x14ac:dyDescent="0.25">
      <c r="H168" t="e">
        <v>#N/A</v>
      </c>
      <c r="I168" s="3" t="e">
        <v>#N/A</v>
      </c>
      <c r="J168" t="e">
        <v>#N/A</v>
      </c>
      <c r="K168" t="e">
        <v>#N/A</v>
      </c>
    </row>
    <row r="169" spans="8:11" x14ac:dyDescent="0.25">
      <c r="H169" t="e">
        <v>#N/A</v>
      </c>
      <c r="I169" s="3" t="e">
        <v>#N/A</v>
      </c>
      <c r="J169" t="e">
        <v>#N/A</v>
      </c>
      <c r="K169" t="e">
        <v>#N/A</v>
      </c>
    </row>
    <row r="170" spans="8:11" x14ac:dyDescent="0.25">
      <c r="H170" t="e">
        <v>#N/A</v>
      </c>
      <c r="I170" s="3" t="e">
        <v>#N/A</v>
      </c>
      <c r="J170" t="e">
        <v>#N/A</v>
      </c>
      <c r="K170" t="e">
        <v>#N/A</v>
      </c>
    </row>
    <row r="171" spans="8:11" x14ac:dyDescent="0.25">
      <c r="H171" t="e">
        <v>#N/A</v>
      </c>
      <c r="I171" s="3" t="e">
        <v>#N/A</v>
      </c>
      <c r="J171" t="e">
        <v>#N/A</v>
      </c>
      <c r="K171" t="e">
        <v>#N/A</v>
      </c>
    </row>
    <row r="172" spans="8:11" x14ac:dyDescent="0.25">
      <c r="H172" t="e">
        <v>#N/A</v>
      </c>
      <c r="I172" s="3" t="e">
        <v>#N/A</v>
      </c>
      <c r="J172" t="e">
        <v>#N/A</v>
      </c>
      <c r="K172" t="e">
        <v>#N/A</v>
      </c>
    </row>
    <row r="173" spans="8:11" x14ac:dyDescent="0.25">
      <c r="H173" t="e">
        <v>#N/A</v>
      </c>
      <c r="I173" s="3" t="e">
        <v>#N/A</v>
      </c>
      <c r="J173" t="e">
        <v>#N/A</v>
      </c>
      <c r="K173" t="e">
        <v>#N/A</v>
      </c>
    </row>
    <row r="174" spans="8:11" x14ac:dyDescent="0.25">
      <c r="H174" t="e">
        <v>#N/A</v>
      </c>
      <c r="I174" s="3" t="e">
        <v>#N/A</v>
      </c>
      <c r="J174" t="e">
        <v>#N/A</v>
      </c>
      <c r="K174" t="e">
        <v>#N/A</v>
      </c>
    </row>
    <row r="175" spans="8:11" x14ac:dyDescent="0.25">
      <c r="H175" t="e">
        <v>#N/A</v>
      </c>
      <c r="I175" s="3" t="e">
        <v>#N/A</v>
      </c>
      <c r="J175" t="e">
        <v>#N/A</v>
      </c>
      <c r="K175" t="e">
        <v>#N/A</v>
      </c>
    </row>
    <row r="176" spans="8:11" x14ac:dyDescent="0.25">
      <c r="H176" t="e">
        <v>#N/A</v>
      </c>
      <c r="I176" s="3" t="e">
        <v>#N/A</v>
      </c>
      <c r="J176" t="e">
        <v>#N/A</v>
      </c>
      <c r="K176" t="e">
        <v>#N/A</v>
      </c>
    </row>
    <row r="177" spans="8:11" x14ac:dyDescent="0.25">
      <c r="H177" t="e">
        <v>#N/A</v>
      </c>
      <c r="I177" s="3" t="e">
        <v>#N/A</v>
      </c>
      <c r="J177" t="e">
        <v>#N/A</v>
      </c>
      <c r="K177" t="e">
        <v>#N/A</v>
      </c>
    </row>
    <row r="178" spans="8:11" x14ac:dyDescent="0.25">
      <c r="H178" t="e">
        <v>#N/A</v>
      </c>
      <c r="I178" s="3" t="e">
        <v>#N/A</v>
      </c>
      <c r="J178" t="e">
        <v>#N/A</v>
      </c>
      <c r="K178" t="e">
        <v>#N/A</v>
      </c>
    </row>
    <row r="179" spans="8:11" x14ac:dyDescent="0.25">
      <c r="H179" t="e">
        <v>#N/A</v>
      </c>
      <c r="I179" s="3" t="e">
        <v>#N/A</v>
      </c>
      <c r="J179" t="e">
        <v>#N/A</v>
      </c>
      <c r="K179" t="e">
        <v>#N/A</v>
      </c>
    </row>
    <row r="180" spans="8:11" x14ac:dyDescent="0.25">
      <c r="H180" t="e">
        <v>#N/A</v>
      </c>
      <c r="I180" s="3" t="e">
        <v>#N/A</v>
      </c>
      <c r="J180" t="e">
        <v>#N/A</v>
      </c>
      <c r="K180" t="e">
        <v>#N/A</v>
      </c>
    </row>
    <row r="181" spans="8:11" x14ac:dyDescent="0.25">
      <c r="H181" t="e">
        <v>#N/A</v>
      </c>
      <c r="I181" s="3" t="e">
        <v>#N/A</v>
      </c>
      <c r="J181" t="e">
        <v>#N/A</v>
      </c>
      <c r="K181" t="e">
        <v>#N/A</v>
      </c>
    </row>
    <row r="182" spans="8:11" x14ac:dyDescent="0.25">
      <c r="H182" t="e">
        <v>#N/A</v>
      </c>
      <c r="I182" s="3" t="e">
        <v>#N/A</v>
      </c>
      <c r="J182" t="e">
        <v>#N/A</v>
      </c>
      <c r="K182" t="e">
        <v>#N/A</v>
      </c>
    </row>
    <row r="183" spans="8:11" x14ac:dyDescent="0.25">
      <c r="H183" t="e">
        <v>#N/A</v>
      </c>
      <c r="I183" s="3" t="e">
        <v>#N/A</v>
      </c>
      <c r="J183" t="e">
        <v>#N/A</v>
      </c>
      <c r="K183" t="e">
        <v>#N/A</v>
      </c>
    </row>
    <row r="184" spans="8:11" x14ac:dyDescent="0.25">
      <c r="H184" t="e">
        <v>#N/A</v>
      </c>
      <c r="I184" s="3" t="e">
        <v>#N/A</v>
      </c>
      <c r="J184" t="e">
        <v>#N/A</v>
      </c>
      <c r="K184" t="e">
        <v>#N/A</v>
      </c>
    </row>
    <row r="185" spans="8:11" x14ac:dyDescent="0.25">
      <c r="H185" t="e">
        <v>#N/A</v>
      </c>
      <c r="I185" s="3" t="e">
        <v>#N/A</v>
      </c>
      <c r="J185" t="e">
        <v>#N/A</v>
      </c>
      <c r="K185" t="e">
        <v>#N/A</v>
      </c>
    </row>
    <row r="186" spans="8:11" x14ac:dyDescent="0.25">
      <c r="H186" t="e">
        <v>#N/A</v>
      </c>
      <c r="I186" s="3" t="e">
        <v>#N/A</v>
      </c>
      <c r="J186" t="e">
        <v>#N/A</v>
      </c>
      <c r="K186" t="e">
        <v>#N/A</v>
      </c>
    </row>
    <row r="187" spans="8:11" x14ac:dyDescent="0.25">
      <c r="H187" t="e">
        <v>#N/A</v>
      </c>
      <c r="I187" s="3" t="e">
        <v>#N/A</v>
      </c>
      <c r="J187" t="e">
        <v>#N/A</v>
      </c>
      <c r="K187" t="e">
        <v>#N/A</v>
      </c>
    </row>
    <row r="188" spans="8:11" x14ac:dyDescent="0.25">
      <c r="H188" t="e">
        <v>#N/A</v>
      </c>
      <c r="I188" s="3" t="e">
        <v>#N/A</v>
      </c>
      <c r="J188" t="e">
        <v>#N/A</v>
      </c>
      <c r="K188" t="e">
        <v>#N/A</v>
      </c>
    </row>
    <row r="189" spans="8:11" x14ac:dyDescent="0.25">
      <c r="H189" t="e">
        <v>#N/A</v>
      </c>
      <c r="I189" s="3" t="e">
        <v>#N/A</v>
      </c>
      <c r="J189" t="e">
        <v>#N/A</v>
      </c>
      <c r="K189" t="e">
        <v>#N/A</v>
      </c>
    </row>
    <row r="190" spans="8:11" x14ac:dyDescent="0.25">
      <c r="H190" t="e">
        <v>#N/A</v>
      </c>
      <c r="I190" s="3" t="e">
        <v>#N/A</v>
      </c>
      <c r="J190" t="e">
        <v>#N/A</v>
      </c>
      <c r="K190" t="e">
        <v>#N/A</v>
      </c>
    </row>
    <row r="191" spans="8:11" x14ac:dyDescent="0.25">
      <c r="H191" t="e">
        <v>#N/A</v>
      </c>
      <c r="I191" s="3" t="e">
        <v>#N/A</v>
      </c>
      <c r="J191" t="e">
        <v>#N/A</v>
      </c>
      <c r="K191" t="e">
        <v>#N/A</v>
      </c>
    </row>
    <row r="192" spans="8:11" x14ac:dyDescent="0.25">
      <c r="H192" t="e">
        <v>#N/A</v>
      </c>
      <c r="I192" s="3" t="e">
        <v>#N/A</v>
      </c>
      <c r="J192" t="e">
        <v>#N/A</v>
      </c>
      <c r="K192" t="e">
        <v>#N/A</v>
      </c>
    </row>
    <row r="193" spans="8:11" x14ac:dyDescent="0.25">
      <c r="H193" t="e">
        <v>#N/A</v>
      </c>
      <c r="I193" s="3" t="e">
        <v>#N/A</v>
      </c>
      <c r="J193" t="e">
        <v>#N/A</v>
      </c>
      <c r="K193" t="e">
        <v>#N/A</v>
      </c>
    </row>
    <row r="194" spans="8:11" x14ac:dyDescent="0.25">
      <c r="H194" t="e">
        <v>#N/A</v>
      </c>
      <c r="I194" s="3" t="e">
        <v>#N/A</v>
      </c>
      <c r="J194" t="e">
        <v>#N/A</v>
      </c>
      <c r="K194" t="e">
        <v>#N/A</v>
      </c>
    </row>
    <row r="195" spans="8:11" x14ac:dyDescent="0.25">
      <c r="H195" t="e">
        <v>#N/A</v>
      </c>
      <c r="I195" s="3" t="e">
        <v>#N/A</v>
      </c>
      <c r="J195" t="e">
        <v>#N/A</v>
      </c>
      <c r="K195" t="e">
        <v>#N/A</v>
      </c>
    </row>
    <row r="196" spans="8:11" x14ac:dyDescent="0.25">
      <c r="H196" t="e">
        <v>#N/A</v>
      </c>
      <c r="I196" s="3" t="e">
        <v>#N/A</v>
      </c>
      <c r="J196" t="e">
        <v>#N/A</v>
      </c>
      <c r="K196" t="e">
        <v>#N/A</v>
      </c>
    </row>
    <row r="197" spans="8:11" x14ac:dyDescent="0.25">
      <c r="H197" t="e">
        <v>#N/A</v>
      </c>
      <c r="I197" s="3" t="e">
        <v>#N/A</v>
      </c>
      <c r="J197" t="e">
        <v>#N/A</v>
      </c>
      <c r="K197" t="e">
        <v>#N/A</v>
      </c>
    </row>
    <row r="198" spans="8:11" x14ac:dyDescent="0.25">
      <c r="H198" t="e">
        <v>#N/A</v>
      </c>
      <c r="I198" s="3" t="e">
        <v>#N/A</v>
      </c>
      <c r="J198" t="e">
        <v>#N/A</v>
      </c>
      <c r="K198" t="e">
        <v>#N/A</v>
      </c>
    </row>
    <row r="199" spans="8:11" x14ac:dyDescent="0.25">
      <c r="H199" t="e">
        <v>#N/A</v>
      </c>
      <c r="I199" s="3" t="e">
        <v>#N/A</v>
      </c>
      <c r="J199" t="e">
        <v>#N/A</v>
      </c>
      <c r="K199" t="e">
        <v>#N/A</v>
      </c>
    </row>
    <row r="200" spans="8:11" x14ac:dyDescent="0.25">
      <c r="H200" t="e">
        <v>#N/A</v>
      </c>
      <c r="I200" s="3" t="e">
        <v>#N/A</v>
      </c>
      <c r="J200" t="e">
        <v>#N/A</v>
      </c>
      <c r="K200" t="e">
        <v>#N/A</v>
      </c>
    </row>
    <row r="201" spans="8:11" x14ac:dyDescent="0.25">
      <c r="H201" t="e">
        <v>#N/A</v>
      </c>
      <c r="I201" s="3" t="e">
        <v>#N/A</v>
      </c>
      <c r="J201" t="e">
        <v>#N/A</v>
      </c>
      <c r="K201" t="e">
        <v>#N/A</v>
      </c>
    </row>
    <row r="202" spans="8:11" x14ac:dyDescent="0.25">
      <c r="H202" t="e">
        <v>#N/A</v>
      </c>
      <c r="I202" s="3" t="e">
        <v>#N/A</v>
      </c>
      <c r="J202" t="e">
        <v>#N/A</v>
      </c>
      <c r="K202" t="e">
        <v>#N/A</v>
      </c>
    </row>
    <row r="203" spans="8:11" x14ac:dyDescent="0.25">
      <c r="H203" t="e">
        <v>#N/A</v>
      </c>
      <c r="I203" s="3" t="e">
        <v>#N/A</v>
      </c>
      <c r="J203" t="e">
        <v>#N/A</v>
      </c>
      <c r="K203" t="e">
        <v>#N/A</v>
      </c>
    </row>
    <row r="204" spans="8:11" x14ac:dyDescent="0.25">
      <c r="H204" t="e">
        <v>#N/A</v>
      </c>
      <c r="I204" s="3" t="e">
        <v>#N/A</v>
      </c>
      <c r="J204" t="e">
        <v>#N/A</v>
      </c>
      <c r="K204" t="e">
        <v>#N/A</v>
      </c>
    </row>
    <row r="205" spans="8:11" x14ac:dyDescent="0.25">
      <c r="H205" t="e">
        <v>#N/A</v>
      </c>
      <c r="I205" s="3" t="e">
        <v>#N/A</v>
      </c>
      <c r="J205" t="e">
        <v>#N/A</v>
      </c>
      <c r="K205" t="e">
        <v>#N/A</v>
      </c>
    </row>
    <row r="206" spans="8:11" x14ac:dyDescent="0.25">
      <c r="H206" t="e">
        <v>#N/A</v>
      </c>
      <c r="I206" s="3" t="e">
        <v>#N/A</v>
      </c>
      <c r="J206" t="e">
        <v>#N/A</v>
      </c>
      <c r="K206" t="e">
        <v>#N/A</v>
      </c>
    </row>
    <row r="207" spans="8:11" x14ac:dyDescent="0.25">
      <c r="H207" t="e">
        <v>#N/A</v>
      </c>
      <c r="I207" s="3" t="e">
        <v>#N/A</v>
      </c>
      <c r="J207" t="e">
        <v>#N/A</v>
      </c>
      <c r="K207" t="e">
        <v>#N/A</v>
      </c>
    </row>
    <row r="208" spans="8:11" x14ac:dyDescent="0.25">
      <c r="H208" t="e">
        <v>#N/A</v>
      </c>
      <c r="I208" s="3" t="e">
        <v>#N/A</v>
      </c>
      <c r="J208" t="e">
        <v>#N/A</v>
      </c>
      <c r="K208" t="e">
        <v>#N/A</v>
      </c>
    </row>
    <row r="209" spans="8:11" x14ac:dyDescent="0.25">
      <c r="H209" t="e">
        <v>#N/A</v>
      </c>
      <c r="I209" s="3" t="e">
        <v>#N/A</v>
      </c>
      <c r="J209" t="e">
        <v>#N/A</v>
      </c>
      <c r="K209" t="e">
        <v>#N/A</v>
      </c>
    </row>
    <row r="210" spans="8:11" x14ac:dyDescent="0.25">
      <c r="H210" t="e">
        <v>#N/A</v>
      </c>
      <c r="I210" s="3" t="e">
        <v>#N/A</v>
      </c>
      <c r="J210" t="e">
        <v>#N/A</v>
      </c>
      <c r="K210" t="e">
        <v>#N/A</v>
      </c>
    </row>
    <row r="211" spans="8:11" x14ac:dyDescent="0.25">
      <c r="H211" t="e">
        <v>#N/A</v>
      </c>
      <c r="I211" s="3" t="e">
        <v>#N/A</v>
      </c>
      <c r="J211" t="e">
        <v>#N/A</v>
      </c>
      <c r="K211" t="e">
        <v>#N/A</v>
      </c>
    </row>
    <row r="212" spans="8:11" x14ac:dyDescent="0.25">
      <c r="H212" t="e">
        <v>#N/A</v>
      </c>
      <c r="I212" s="3" t="e">
        <v>#N/A</v>
      </c>
      <c r="J212" t="e">
        <v>#N/A</v>
      </c>
      <c r="K212" t="e">
        <v>#N/A</v>
      </c>
    </row>
    <row r="213" spans="8:11" x14ac:dyDescent="0.25">
      <c r="H213" t="e">
        <v>#N/A</v>
      </c>
      <c r="I213" s="3" t="e">
        <v>#N/A</v>
      </c>
      <c r="J213" t="e">
        <v>#N/A</v>
      </c>
      <c r="K213" t="e">
        <v>#N/A</v>
      </c>
    </row>
    <row r="214" spans="8:11" x14ac:dyDescent="0.25">
      <c r="H214" t="e">
        <v>#N/A</v>
      </c>
      <c r="I214" s="3" t="e">
        <v>#N/A</v>
      </c>
      <c r="J214" t="e">
        <v>#N/A</v>
      </c>
      <c r="K214" t="e">
        <v>#N/A</v>
      </c>
    </row>
    <row r="215" spans="8:11" x14ac:dyDescent="0.25">
      <c r="H215" t="e">
        <v>#N/A</v>
      </c>
      <c r="I215" s="3" t="e">
        <v>#N/A</v>
      </c>
      <c r="J215" t="e">
        <v>#N/A</v>
      </c>
      <c r="K215" t="e">
        <v>#N/A</v>
      </c>
    </row>
    <row r="216" spans="8:11" x14ac:dyDescent="0.25">
      <c r="H216" t="e">
        <v>#N/A</v>
      </c>
      <c r="I216" s="3" t="e">
        <v>#N/A</v>
      </c>
      <c r="J216" t="e">
        <v>#N/A</v>
      </c>
      <c r="K216" t="e">
        <v>#N/A</v>
      </c>
    </row>
    <row r="217" spans="8:11" x14ac:dyDescent="0.25">
      <c r="H217" t="e">
        <v>#N/A</v>
      </c>
      <c r="I217" s="3" t="e">
        <v>#N/A</v>
      </c>
      <c r="J217" t="e">
        <v>#N/A</v>
      </c>
      <c r="K217" t="e">
        <v>#N/A</v>
      </c>
    </row>
    <row r="218" spans="8:11" x14ac:dyDescent="0.25">
      <c r="H218" t="e">
        <v>#N/A</v>
      </c>
      <c r="I218" s="3" t="e">
        <v>#N/A</v>
      </c>
      <c r="J218" t="e">
        <v>#N/A</v>
      </c>
      <c r="K218" t="e">
        <v>#N/A</v>
      </c>
    </row>
    <row r="219" spans="8:11" x14ac:dyDescent="0.25">
      <c r="H219" t="e">
        <v>#N/A</v>
      </c>
      <c r="I219" s="3" t="e">
        <v>#N/A</v>
      </c>
      <c r="J219" t="e">
        <v>#N/A</v>
      </c>
      <c r="K219" t="e">
        <v>#N/A</v>
      </c>
    </row>
    <row r="220" spans="8:11" x14ac:dyDescent="0.25">
      <c r="H220" t="e">
        <v>#N/A</v>
      </c>
      <c r="I220" s="3" t="e">
        <v>#N/A</v>
      </c>
      <c r="J220" t="e">
        <v>#N/A</v>
      </c>
      <c r="K220" t="e">
        <v>#N/A</v>
      </c>
    </row>
    <row r="221" spans="8:11" x14ac:dyDescent="0.25">
      <c r="H221" t="e">
        <v>#N/A</v>
      </c>
      <c r="I221" s="3" t="e">
        <v>#N/A</v>
      </c>
      <c r="J221" t="e">
        <v>#N/A</v>
      </c>
      <c r="K221" t="e">
        <v>#N/A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Curves</vt:lpstr>
      <vt:lpstr>CuSwaps</vt:lpstr>
      <vt:lpstr>XauOptions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2018-08-24T07:24:05Z</dcterms:created>
  <dcterms:modified xsi:type="dcterms:W3CDTF">2018-09-20T15:24:50Z</dcterms:modified>
</cp:coreProperties>
</file>