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2"/>
  </bookViews>
  <sheets>
    <sheet name="input data" sheetId="1" r:id="rId1"/>
    <sheet name="timeline" sheetId="2" r:id="rId2"/>
    <sheet name="chart" sheetId="3" r:id="rId3"/>
  </sheets>
  <calcPr calcId="145621"/>
</workbook>
</file>

<file path=xl/calcChain.xml><?xml version="1.0" encoding="utf-8"?>
<calcChain xmlns="http://schemas.openxmlformats.org/spreadsheetml/2006/main">
  <c r="D19" i="2" l="1"/>
  <c r="E19" i="2"/>
  <c r="F19" i="2"/>
  <c r="C19" i="2"/>
  <c r="D9" i="2"/>
  <c r="C9" i="2"/>
  <c r="D31" i="2"/>
  <c r="C31" i="2"/>
  <c r="D15" i="2"/>
  <c r="C15" i="2"/>
  <c r="D27" i="2" l="1"/>
  <c r="E27" i="2" s="1"/>
  <c r="F27" i="2" l="1"/>
  <c r="G27" i="2" s="1"/>
  <c r="H27" i="2" s="1"/>
  <c r="C3" i="3"/>
  <c r="D28" i="2"/>
  <c r="E28" i="2"/>
  <c r="E9" i="2" s="1"/>
  <c r="C28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H28" i="2" l="1"/>
  <c r="H9" i="2" s="1"/>
  <c r="H12" i="2" s="1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G28" i="2"/>
  <c r="G9" i="2" s="1"/>
  <c r="F28" i="2"/>
  <c r="F9" i="2" s="1"/>
  <c r="F12" i="2" s="1"/>
  <c r="D3" i="3"/>
  <c r="C29" i="2"/>
  <c r="C12" i="2"/>
  <c r="F29" i="2"/>
  <c r="D14" i="2"/>
  <c r="C14" i="2"/>
  <c r="E14" i="2"/>
  <c r="E29" i="2"/>
  <c r="D29" i="2"/>
  <c r="F31" i="2" l="1"/>
  <c r="F15" i="2"/>
  <c r="F14" i="2"/>
  <c r="G29" i="2"/>
  <c r="H14" i="2"/>
  <c r="E31" i="2"/>
  <c r="E15" i="2"/>
  <c r="E16" i="2" s="1"/>
  <c r="H29" i="2"/>
  <c r="E12" i="2"/>
  <c r="I28" i="2"/>
  <c r="I9" i="2" s="1"/>
  <c r="G14" i="2"/>
  <c r="G12" i="2"/>
  <c r="D12" i="2"/>
  <c r="D16" i="2"/>
  <c r="C16" i="2"/>
  <c r="C18" i="2" s="1"/>
  <c r="F16" i="2" l="1"/>
  <c r="F18" i="2" s="1"/>
  <c r="F20" i="2" s="1"/>
  <c r="H15" i="2"/>
  <c r="H16" i="2" s="1"/>
  <c r="H18" i="2" s="1"/>
  <c r="H31" i="2"/>
  <c r="G15" i="2"/>
  <c r="G16" i="2" s="1"/>
  <c r="G18" i="2" s="1"/>
  <c r="G31" i="2"/>
  <c r="D18" i="2"/>
  <c r="D20" i="2" s="1"/>
  <c r="J28" i="2"/>
  <c r="J9" i="2" s="1"/>
  <c r="E18" i="2"/>
  <c r="E20" i="2" s="1"/>
  <c r="I29" i="2"/>
  <c r="I14" i="2"/>
  <c r="I12" i="2"/>
  <c r="C20" i="2"/>
  <c r="C21" i="2" s="1"/>
  <c r="G19" i="2" l="1"/>
  <c r="G20" i="2" s="1"/>
  <c r="H19" i="2"/>
  <c r="H20" i="2" s="1"/>
  <c r="I31" i="2"/>
  <c r="I15" i="2"/>
  <c r="I16" i="2" s="1"/>
  <c r="I18" i="2" s="1"/>
  <c r="J29" i="2"/>
  <c r="J14" i="2"/>
  <c r="E3" i="3"/>
  <c r="K28" i="2"/>
  <c r="K9" i="2" s="1"/>
  <c r="E21" i="2"/>
  <c r="C4" i="3" s="1"/>
  <c r="F21" i="2"/>
  <c r="D21" i="2"/>
  <c r="H21" i="2" l="1"/>
  <c r="D4" i="3" s="1"/>
  <c r="G21" i="2"/>
  <c r="I19" i="2"/>
  <c r="I20" i="2" s="1"/>
  <c r="I21" i="2" s="1"/>
  <c r="J31" i="2"/>
  <c r="J15" i="2"/>
  <c r="J16" i="2" s="1"/>
  <c r="L28" i="2"/>
  <c r="L9" i="2" s="1"/>
  <c r="J12" i="2"/>
  <c r="K29" i="2"/>
  <c r="K14" i="2"/>
  <c r="K12" i="2"/>
  <c r="K31" i="2" l="1"/>
  <c r="K15" i="2"/>
  <c r="K16" i="2" s="1"/>
  <c r="K18" i="2" s="1"/>
  <c r="L14" i="2"/>
  <c r="L12" i="2"/>
  <c r="L29" i="2"/>
  <c r="J18" i="2"/>
  <c r="M28" i="2"/>
  <c r="M9" i="2" s="1"/>
  <c r="J19" i="2" l="1"/>
  <c r="J20" i="2" s="1"/>
  <c r="K19" i="2"/>
  <c r="K20" i="2" s="1"/>
  <c r="L15" i="2"/>
  <c r="L31" i="2"/>
  <c r="L16" i="2"/>
  <c r="L18" i="2" s="1"/>
  <c r="M29" i="2"/>
  <c r="M14" i="2"/>
  <c r="F3" i="3"/>
  <c r="N28" i="2"/>
  <c r="N9" i="2" s="1"/>
  <c r="K21" i="2" l="1"/>
  <c r="E4" i="3" s="1"/>
  <c r="J21" i="2"/>
  <c r="L20" i="2"/>
  <c r="L21" i="2" s="1"/>
  <c r="L19" i="2"/>
  <c r="M31" i="2"/>
  <c r="M15" i="2"/>
  <c r="M16" i="2" s="1"/>
  <c r="N29" i="2"/>
  <c r="N14" i="2"/>
  <c r="O28" i="2"/>
  <c r="O9" i="2" s="1"/>
  <c r="M12" i="2"/>
  <c r="N15" i="2" l="1"/>
  <c r="N31" i="2"/>
  <c r="N16" i="2"/>
  <c r="P28" i="2"/>
  <c r="P9" i="2" s="1"/>
  <c r="O29" i="2"/>
  <c r="O14" i="2"/>
  <c r="N12" i="2"/>
  <c r="M18" i="2"/>
  <c r="N18" i="2" l="1"/>
  <c r="M19" i="2"/>
  <c r="M20" i="2" s="1"/>
  <c r="O31" i="2"/>
  <c r="O15" i="2"/>
  <c r="O16" i="2" s="1"/>
  <c r="G3" i="3"/>
  <c r="Q28" i="2"/>
  <c r="Q9" i="2" s="1"/>
  <c r="P12" i="2"/>
  <c r="P14" i="2"/>
  <c r="P29" i="2"/>
  <c r="O12" i="2"/>
  <c r="M21" i="2" l="1"/>
  <c r="N19" i="2"/>
  <c r="N20" i="2" s="1"/>
  <c r="N21" i="2" s="1"/>
  <c r="F4" i="3" s="1"/>
  <c r="P15" i="2"/>
  <c r="P31" i="2"/>
  <c r="P16" i="2"/>
  <c r="P18" i="2" s="1"/>
  <c r="Q29" i="2"/>
  <c r="Q14" i="2"/>
  <c r="R28" i="2"/>
  <c r="R9" i="2" s="1"/>
  <c r="O18" i="2"/>
  <c r="P19" i="2" l="1"/>
  <c r="P20" i="2" s="1"/>
  <c r="O20" i="2"/>
  <c r="O21" i="2" s="1"/>
  <c r="O19" i="2"/>
  <c r="Q31" i="2"/>
  <c r="Q15" i="2"/>
  <c r="Q16" i="2" s="1"/>
  <c r="R12" i="2"/>
  <c r="R14" i="2"/>
  <c r="R29" i="2"/>
  <c r="S28" i="2"/>
  <c r="S9" i="2" s="1"/>
  <c r="Q12" i="2"/>
  <c r="P21" i="2" l="1"/>
  <c r="R31" i="2"/>
  <c r="R15" i="2"/>
  <c r="Q18" i="2"/>
  <c r="R16" i="2"/>
  <c r="R18" i="2" s="1"/>
  <c r="S12" i="2"/>
  <c r="S14" i="2"/>
  <c r="S29" i="2"/>
  <c r="H3" i="3"/>
  <c r="T28" i="2"/>
  <c r="T9" i="2" s="1"/>
  <c r="R19" i="2" l="1"/>
  <c r="R20" i="2" s="1"/>
  <c r="Q19" i="2"/>
  <c r="Q20" i="2" s="1"/>
  <c r="S31" i="2"/>
  <c r="S15" i="2"/>
  <c r="S16" i="2" s="1"/>
  <c r="S18" i="2" s="1"/>
  <c r="T29" i="2"/>
  <c r="T12" i="2"/>
  <c r="T14" i="2"/>
  <c r="U28" i="2"/>
  <c r="U9" i="2" s="1"/>
  <c r="Q21" i="2" l="1"/>
  <c r="G4" i="3" s="1"/>
  <c r="R21" i="2"/>
  <c r="S19" i="2"/>
  <c r="S20" i="2" s="1"/>
  <c r="S21" i="2" s="1"/>
  <c r="T31" i="2"/>
  <c r="T15" i="2"/>
  <c r="T16" i="2" s="1"/>
  <c r="T18" i="2" s="1"/>
  <c r="U14" i="2"/>
  <c r="U29" i="2"/>
  <c r="U12" i="2"/>
  <c r="V28" i="2"/>
  <c r="V9" i="2" s="1"/>
  <c r="T19" i="2" l="1"/>
  <c r="T20" i="2" s="1"/>
  <c r="T21" i="2" s="1"/>
  <c r="H4" i="3" s="1"/>
  <c r="U31" i="2"/>
  <c r="U15" i="2"/>
  <c r="U16" i="2"/>
  <c r="U18" i="2" s="1"/>
  <c r="V12" i="2"/>
  <c r="V14" i="2"/>
  <c r="V29" i="2"/>
  <c r="I3" i="3"/>
  <c r="W28" i="2"/>
  <c r="W9" i="2" s="1"/>
  <c r="U19" i="2" l="1"/>
  <c r="U20" i="2" s="1"/>
  <c r="U21" i="2" s="1"/>
  <c r="V31" i="2"/>
  <c r="V15" i="2"/>
  <c r="V16" i="2" s="1"/>
  <c r="V18" i="2" s="1"/>
  <c r="W12" i="2"/>
  <c r="W14" i="2"/>
  <c r="W29" i="2"/>
  <c r="X28" i="2"/>
  <c r="X9" i="2" s="1"/>
  <c r="V19" i="2" l="1"/>
  <c r="V20" i="2" s="1"/>
  <c r="V21" i="2" s="1"/>
  <c r="W31" i="2"/>
  <c r="W15" i="2"/>
  <c r="W16" i="2" s="1"/>
  <c r="W18" i="2" s="1"/>
  <c r="Y28" i="2"/>
  <c r="Y9" i="2" s="1"/>
  <c r="X12" i="2"/>
  <c r="X14" i="2"/>
  <c r="X29" i="2"/>
  <c r="W19" i="2" l="1"/>
  <c r="W20" i="2" s="1"/>
  <c r="W21" i="2" s="1"/>
  <c r="I4" i="3" s="1"/>
  <c r="X15" i="2"/>
  <c r="X16" i="2" s="1"/>
  <c r="X18" i="2" s="1"/>
  <c r="X31" i="2"/>
  <c r="Z28" i="2"/>
  <c r="Z9" i="2" s="1"/>
  <c r="J3" i="3"/>
  <c r="Y29" i="2"/>
  <c r="Y12" i="2"/>
  <c r="Y14" i="2"/>
  <c r="X19" i="2" l="1"/>
  <c r="X20" i="2" s="1"/>
  <c r="X21" i="2" s="1"/>
  <c r="Y31" i="2"/>
  <c r="Y15" i="2"/>
  <c r="Y16" i="2"/>
  <c r="Y18" i="2" s="1"/>
  <c r="Z14" i="2"/>
  <c r="Z29" i="2"/>
  <c r="Y19" i="2" l="1"/>
  <c r="Y20" i="2" s="1"/>
  <c r="Y21" i="2" s="1"/>
  <c r="Z31" i="2"/>
  <c r="Z15" i="2"/>
  <c r="Z16" i="2"/>
  <c r="Z12" i="2"/>
  <c r="Z18" i="2" l="1"/>
  <c r="Z19" i="2" l="1"/>
  <c r="Z20" i="2" s="1"/>
  <c r="Z21" i="2" s="1"/>
  <c r="J4" i="3" s="1"/>
</calcChain>
</file>

<file path=xl/sharedStrings.xml><?xml version="1.0" encoding="utf-8"?>
<sst xmlns="http://schemas.openxmlformats.org/spreadsheetml/2006/main" count="53" uniqueCount="51">
  <si>
    <t>N transaction</t>
  </si>
  <si>
    <t>Fixed from transaction</t>
  </si>
  <si>
    <t>USD</t>
  </si>
  <si>
    <t>Tariff</t>
  </si>
  <si>
    <t>Tinkoff bank tarif</t>
  </si>
  <si>
    <t>%</t>
  </si>
  <si>
    <t>fixed</t>
  </si>
  <si>
    <t>Income tax</t>
  </si>
  <si>
    <t>Marketing</t>
  </si>
  <si>
    <t>Tech</t>
  </si>
  <si>
    <t>N transaction / Customer</t>
  </si>
  <si>
    <t>Amount, M RUR</t>
  </si>
  <si>
    <t>Transaction Fee - Fixed</t>
  </si>
  <si>
    <t>Transaction Fee - Variable</t>
  </si>
  <si>
    <t>Total</t>
  </si>
  <si>
    <t>Amount / Transaction, M RUR</t>
  </si>
  <si>
    <t>Expences, M RUR</t>
  </si>
  <si>
    <t>Revenue, M RUR</t>
  </si>
  <si>
    <t>EBIT, M RUR</t>
  </si>
  <si>
    <t>Net income, M RUR</t>
  </si>
  <si>
    <t>Salaries</t>
  </si>
  <si>
    <t>Running net income, M RUR</t>
  </si>
  <si>
    <t>Variable - FindFace</t>
  </si>
  <si>
    <t>Active users growth rate</t>
  </si>
  <si>
    <t xml:space="preserve">N Active users </t>
  </si>
  <si>
    <t>Assumptions</t>
  </si>
  <si>
    <t>Taxes</t>
  </si>
  <si>
    <t>Variable - Servers</t>
  </si>
  <si>
    <t>Fixed - Tinkoff</t>
  </si>
  <si>
    <t>Chart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</si>
  <si>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</si>
  <si>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</si>
  <si>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</si>
  <si>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</si>
  <si>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</si>
  <si>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</si>
  <si>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</si>
  <si>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</si>
  <si>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 xml:space="preserve">Active users </t>
  </si>
  <si>
    <t>2017-Q4</t>
  </si>
  <si>
    <t>Administrative</t>
  </si>
  <si>
    <t>paypall growth</t>
  </si>
  <si>
    <t>founded</t>
  </si>
  <si>
    <t>2000-01</t>
  </si>
  <si>
    <t>100000 users</t>
  </si>
  <si>
    <t>2000-03</t>
  </si>
  <si>
    <t>1000000 users</t>
  </si>
  <si>
    <t>&lt;- starting to accept payments in ebay</t>
  </si>
  <si>
    <t>2000-123</t>
  </si>
  <si>
    <t>5000000 users</t>
  </si>
  <si>
    <t>Variable - Fraud and 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</si>
</sst>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0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0" fontId="0" fillId="3" borderId="2" xfId="0" applyFill="1" applyBorder="1"/>
    <xf numFmtId="0" fontId="0" fillId="3" borderId="7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2" xfId="0" applyFill="1" applyBorder="1"/>
    <xf numFmtId="10" fontId="0" fillId="5" borderId="4" xfId="0" applyNumberFormat="1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3" xfId="0" applyFill="1" applyBorder="1"/>
    <xf numFmtId="10" fontId="0" fillId="4" borderId="0" xfId="0" applyNumberFormat="1" applyFill="1" applyBorder="1"/>
    <xf numFmtId="10" fontId="0" fillId="4" borderId="6" xfId="0" applyNumberFormat="1" applyFill="1" applyBorder="1"/>
    <xf numFmtId="0" fontId="0" fillId="4" borderId="1" xfId="0" applyFill="1" applyBorder="1"/>
    <xf numFmtId="0" fontId="2" fillId="0" borderId="0" xfId="0" applyFont="1"/>
    <xf numFmtId="9" fontId="0" fillId="3" borderId="8" xfId="0" applyNumberFormat="1" applyFill="1" applyBorder="1"/>
    <xf numFmtId="0" fontId="0" fillId="3" borderId="4" xfId="0" applyFill="1" applyBorder="1"/>
    <xf numFmtId="9" fontId="0" fillId="0" borderId="0" xfId="1" applyFont="1"/>
    <xf numFmtId="0" fontId="5" fillId="2" borderId="0" xfId="0" applyFont="1" applyFill="1"/>
    <xf numFmtId="164" fontId="1" fillId="2" borderId="0" xfId="0" applyNumberFormat="1" applyFont="1" applyFill="1"/>
    <xf numFmtId="0" fontId="0" fillId="0" borderId="1" xfId="0" applyBorder="1"/>
    <xf numFmtId="0" fontId="3" fillId="0" borderId="1" xfId="0" applyFont="1" applyBorder="1"/>
    <xf numFmtId="3" fontId="3" fillId="0" borderId="1" xfId="0" applyNumberFormat="1" applyFont="1" applyBorder="1"/>
    <xf numFmtId="0" fontId="3" fillId="0" borderId="0" xfId="0" applyFont="1"/>
    <xf numFmtId="3" fontId="3" fillId="0" borderId="0" xfId="0" applyNumberFormat="1" applyFont="1"/>
    <xf numFmtId="0" fontId="0" fillId="0" borderId="0" xfId="0" applyAlignment="1">
      <alignment horizontal="left" indent="1"/>
    </xf>
    <xf numFmtId="0" fontId="3" fillId="0" borderId="1" xfId="0" applyFont="1" applyBorder="1" applyAlignment="1">
      <alignment horizontal="left" indent="1"/>
    </xf>
    <xf numFmtId="1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3" fontId="0" fillId="4" borderId="4" xfId="0" applyNumberFormat="1" applyFill="1" applyBorder="1"/>
    <xf numFmtId="3" fontId="0" fillId="4" borderId="3" xfId="0" applyNumberFormat="1" applyFill="1" applyBorder="1"/>
    <xf numFmtId="10" fontId="0" fillId="0" borderId="0" xfId="0" applyNumberFormat="1"/>
    <xf numFmtId="0" fontId="0" fillId="0" borderId="0" xfId="0"/>
    <xf numFmtId="3" fontId="0" fillId="0" borderId="0" xfId="0" applyNumberFormat="1"/>
    <xf numFmtId="1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timeline!$A$21</c:f>
              <c:strCache>
                <c:ptCount val="1"/>
                <c:pt idx="0">
                  <c:v>Running net income, M RUR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1.6339869281045752E-3"/>
                  <c:y val="0.153933920024702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6339869281045752E-3"/>
                  <c:y val="0.125418866759302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9.5678554886521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timeline!$C$2:$Z$2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timeline!$C$21:$Z$21</c:f>
              <c:numCache>
                <c:formatCode>#,##0</c:formatCode>
                <c:ptCount val="24"/>
                <c:pt idx="0">
                  <c:v>-3003.0238595800001</c:v>
                </c:pt>
                <c:pt idx="1">
                  <c:v>-4782.7054947400002</c:v>
                </c:pt>
                <c:pt idx="2">
                  <c:v>-14022.670400219999</c:v>
                </c:pt>
                <c:pt idx="3">
                  <c:v>-18303.940701727999</c:v>
                </c:pt>
                <c:pt idx="4">
                  <c:v>-15409.8808665536</c:v>
                </c:pt>
                <c:pt idx="5">
                  <c:v>-11625.926390576158</c:v>
                </c:pt>
                <c:pt idx="6">
                  <c:v>-10679.194676609997</c:v>
                </c:pt>
                <c:pt idx="7">
                  <c:v>-2609.2132055489119</c:v>
                </c:pt>
                <c:pt idx="8">
                  <c:v>259.70548617133409</c:v>
                </c:pt>
                <c:pt idx="9">
                  <c:v>6201.121981649615</c:v>
                </c:pt>
                <c:pt idx="10">
                  <c:v>15675.910951449641</c:v>
                </c:pt>
                <c:pt idx="11">
                  <c:v>27859.618818229668</c:v>
                </c:pt>
                <c:pt idx="12">
                  <c:v>44422.476529186839</c:v>
                </c:pt>
                <c:pt idx="13">
                  <c:v>64435.06001123973</c:v>
                </c:pt>
                <c:pt idx="14">
                  <c:v>88241.541841497907</c:v>
                </c:pt>
                <c:pt idx="15">
                  <c:v>100222.19185478191</c:v>
                </c:pt>
                <c:pt idx="16">
                  <c:v>116794.42686939432</c:v>
                </c:pt>
                <c:pt idx="17">
                  <c:v>138417.40538546795</c:v>
                </c:pt>
                <c:pt idx="18">
                  <c:v>165596.20175314898</c:v>
                </c:pt>
                <c:pt idx="19">
                  <c:v>198886.39775759814</c:v>
                </c:pt>
                <c:pt idx="20">
                  <c:v>238899.1333624922</c:v>
                </c:pt>
                <c:pt idx="21">
                  <c:v>286305.8625278757</c:v>
                </c:pt>
                <c:pt idx="22">
                  <c:v>341846.86460979754</c:v>
                </c:pt>
                <c:pt idx="23">
                  <c:v>406335.56689991156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72000"/>
        <c:axId val="43457920"/>
      </c:barChart>
      <c:lineChart>
        <c:grouping val="standard"/>
        <c:varyColors val="0"/>
        <c:ser>
          <c:idx val="0"/>
          <c:order val="0"/>
          <c:tx>
            <c:v>Active Users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timeline!$C$2:$Z$2</c:f>
              <c:numCache>
                <c:formatCode>[$-409]mmm\-yy;@</c:formatCode>
                <c:ptCount val="24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</c:numCache>
            </c:numRef>
          </c:cat>
          <c:val>
            <c:numRef>
              <c:f>timeline!$C$27:$Z$27</c:f>
              <c:numCache>
                <c:formatCode>#,##0</c:formatCode>
                <c:ptCount val="24"/>
                <c:pt idx="0">
                  <c:v>100</c:v>
                </c:pt>
                <c:pt idx="1">
                  <c:v>10100</c:v>
                </c:pt>
                <c:pt idx="2">
                  <c:v>30300</c:v>
                </c:pt>
                <c:pt idx="3">
                  <c:v>42420</c:v>
                </c:pt>
                <c:pt idx="4">
                  <c:v>127260</c:v>
                </c:pt>
                <c:pt idx="5">
                  <c:v>169255.80000000002</c:v>
                </c:pt>
                <c:pt idx="6">
                  <c:v>211569.75000000003</c:v>
                </c:pt>
                <c:pt idx="7">
                  <c:v>243305.21250000002</c:v>
                </c:pt>
                <c:pt idx="8">
                  <c:v>279800.99437500001</c:v>
                </c:pt>
                <c:pt idx="9">
                  <c:v>321771.14353125001</c:v>
                </c:pt>
                <c:pt idx="10">
                  <c:v>370036.81506093749</c:v>
                </c:pt>
                <c:pt idx="11">
                  <c:v>407040.49656703125</c:v>
                </c:pt>
                <c:pt idx="12">
                  <c:v>447744.54622373439</c:v>
                </c:pt>
                <c:pt idx="13">
                  <c:v>492519.00084610784</c:v>
                </c:pt>
                <c:pt idx="14">
                  <c:v>541770.90093071864</c:v>
                </c:pt>
                <c:pt idx="15">
                  <c:v>595947.99102379056</c:v>
                </c:pt>
                <c:pt idx="16">
                  <c:v>655542.79012616968</c:v>
                </c:pt>
                <c:pt idx="17">
                  <c:v>721097.06913878676</c:v>
                </c:pt>
                <c:pt idx="18">
                  <c:v>793206.77605266555</c:v>
                </c:pt>
                <c:pt idx="19">
                  <c:v>872527.45365793223</c:v>
                </c:pt>
                <c:pt idx="20">
                  <c:v>959780.19902372558</c:v>
                </c:pt>
                <c:pt idx="21">
                  <c:v>1055758.2189260982</c:v>
                </c:pt>
                <c:pt idx="22">
                  <c:v>1161334.040818708</c:v>
                </c:pt>
                <c:pt idx="23">
                  <c:v>1277467.4449005788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4848"/>
        <c:axId val="43456384"/>
      </c:lineChart>
      <c:dateAx>
        <c:axId val="4345484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txPr>
          <a:bodyPr rot="-1860000" vert="horz" anchor="b" anchorCtr="0"/>
          <a:lstStyle/>
          <a:p>
            <a:pPr>
              <a:defRPr/>
            </a:pPr>
            <a:endParaRPr lang="en-US"/>
          </a:p>
        </c:txPr>
        <c:crossAx val="43456384"/>
        <c:crosses val="autoZero"/>
        <c:auto val="1"/>
        <c:lblOffset val="100"/>
        <c:baseTimeUnit val="months"/>
      </c:dateAx>
      <c:valAx>
        <c:axId val="43456384"/>
        <c:scaling>
          <c:orientation val="minMax"/>
          <c:max val="1800000"/>
          <c:min val="-130000"/>
        </c:scaling>
        <c:delete val="0"/>
        <c:axPos val="l"/>
        <c:numFmt formatCode="#,##0" sourceLinked="0"/>
        <c:majorTickMark val="out"/>
        <c:minorTickMark val="none"/>
        <c:tickLblPos val="nextTo"/>
        <c:crossAx val="43454848"/>
        <c:crosses val="autoZero"/>
        <c:crossBetween val="between"/>
      </c:valAx>
      <c:valAx>
        <c:axId val="43457920"/>
        <c:scaling>
          <c:orientation val="minMax"/>
          <c:min val="-20000"/>
        </c:scaling>
        <c:delete val="0"/>
        <c:axPos val="r"/>
        <c:numFmt formatCode="#,##0" sourceLinked="0"/>
        <c:majorTickMark val="out"/>
        <c:minorTickMark val="none"/>
        <c:tickLblPos val="nextTo"/>
        <c:crossAx val="43472000"/>
        <c:crosses val="max"/>
        <c:crossBetween val="between"/>
      </c:valAx>
      <c:dateAx>
        <c:axId val="4347200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3457920"/>
        <c:crosses val="autoZero"/>
        <c:auto val="1"/>
        <c:lblOffset val="100"/>
        <c:baseTimeUnit val="months"/>
      </c:date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21285574597294E-2"/>
          <c:y val="4.3539292882507331E-2"/>
          <c:w val="0.82967050074623028"/>
          <c:h val="0.7518962482630847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chart!$A$4</c:f>
              <c:strCache>
                <c:ptCount val="1"/>
                <c:pt idx="0">
                  <c:v>Running net income, M RUR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Lbls>
            <c:dLbl>
              <c:idx val="0"/>
              <c:delete val="1"/>
            </c:dLbl>
            <c:dLbl>
              <c:idx val="1"/>
              <c:layout>
                <c:manualLayout>
                  <c:x val="-5.6996551901600533E-5"/>
                  <c:y val="0.126483865987339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6339869281045752E-3"/>
                  <c:y val="9.79688127219391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6.281611857341361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6453735464355508E-3"/>
                  <c:y val="-5.88235294117647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chart!$B$2:$J$2</c:f>
              <c:strCache>
                <c:ptCount val="9"/>
                <c:pt idx="0">
                  <c:v>2017-Q4</c:v>
                </c:pt>
                <c:pt idx="1">
                  <c:v>2018-Q1</c:v>
                </c:pt>
                <c:pt idx="2">
                  <c:v>2018-Q2</c:v>
                </c:pt>
                <c:pt idx="3">
                  <c:v>2018-Q3</c:v>
                </c:pt>
                <c:pt idx="4">
                  <c:v>2018-Q4</c:v>
                </c:pt>
                <c:pt idx="5">
                  <c:v>2019-Q1</c:v>
                </c:pt>
                <c:pt idx="6">
                  <c:v>2019-Q2</c:v>
                </c:pt>
                <c:pt idx="7">
                  <c:v>2019-Q3</c:v>
                </c:pt>
                <c:pt idx="8">
                  <c:v>2019-Q4</c:v>
                </c:pt>
              </c:strCache>
            </c:strRef>
          </c:cat>
          <c:val>
            <c:numRef>
              <c:f>chart!$B$4:$J$4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-14000</c:v>
                </c:pt>
                <c:pt idx="2">
                  <c:v>-11600</c:v>
                </c:pt>
                <c:pt idx="3">
                  <c:v>300</c:v>
                </c:pt>
                <c:pt idx="4">
                  <c:v>27900</c:v>
                </c:pt>
                <c:pt idx="5">
                  <c:v>88200</c:v>
                </c:pt>
                <c:pt idx="6">
                  <c:v>138400</c:v>
                </c:pt>
                <c:pt idx="7">
                  <c:v>238900</c:v>
                </c:pt>
                <c:pt idx="8">
                  <c:v>406300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43630592"/>
        <c:axId val="43620608"/>
      </c:barChart>
      <c:lineChart>
        <c:grouping val="standard"/>
        <c:varyColors val="0"/>
        <c:ser>
          <c:idx val="0"/>
          <c:order val="0"/>
          <c:tx>
            <c:strRef>
              <c:f>chart!$A$3</c:f>
              <c:strCache>
                <c:ptCount val="1"/>
                <c:pt idx="0">
                  <c:v>Active users 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strRef>
              <c:f>chart!$B$2:$J$2</c:f>
              <c:strCache>
                <c:ptCount val="9"/>
                <c:pt idx="0">
                  <c:v>2017-Q4</c:v>
                </c:pt>
                <c:pt idx="1">
                  <c:v>2018-Q1</c:v>
                </c:pt>
                <c:pt idx="2">
                  <c:v>2018-Q2</c:v>
                </c:pt>
                <c:pt idx="3">
                  <c:v>2018-Q3</c:v>
                </c:pt>
                <c:pt idx="4">
                  <c:v>2018-Q4</c:v>
                </c:pt>
                <c:pt idx="5">
                  <c:v>2019-Q1</c:v>
                </c:pt>
                <c:pt idx="6">
                  <c:v>2019-Q2</c:v>
                </c:pt>
                <c:pt idx="7">
                  <c:v>2019-Q3</c:v>
                </c:pt>
                <c:pt idx="8">
                  <c:v>2019-Q4</c:v>
                </c:pt>
              </c:strCache>
            </c:strRef>
          </c:cat>
          <c:val>
            <c:numRef>
              <c:f>chart!$B$3:$J$3</c:f>
              <c:numCache>
                <c:formatCode>#,##0</c:formatCode>
                <c:ptCount val="9"/>
                <c:pt idx="0" formatCode="General">
                  <c:v>0</c:v>
                </c:pt>
                <c:pt idx="1">
                  <c:v>30000</c:v>
                </c:pt>
                <c:pt idx="2">
                  <c:v>169000</c:v>
                </c:pt>
                <c:pt idx="3">
                  <c:v>280000</c:v>
                </c:pt>
                <c:pt idx="4">
                  <c:v>407000</c:v>
                </c:pt>
                <c:pt idx="5">
                  <c:v>542000</c:v>
                </c:pt>
                <c:pt idx="6">
                  <c:v>721000</c:v>
                </c:pt>
                <c:pt idx="7">
                  <c:v>960000</c:v>
                </c:pt>
                <c:pt idx="8">
                  <c:v>1277000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04992"/>
        <c:axId val="43619072"/>
      </c:lineChart>
      <c:catAx>
        <c:axId val="436049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1860000" vert="horz" anchor="b" anchorCtr="0"/>
          <a:lstStyle/>
          <a:p>
            <a:pPr>
              <a:defRPr/>
            </a:pPr>
            <a:endParaRPr lang="en-US"/>
          </a:p>
        </c:txPr>
        <c:crossAx val="43619072"/>
        <c:crosses val="autoZero"/>
        <c:auto val="1"/>
        <c:lblAlgn val="ctr"/>
        <c:lblOffset val="100"/>
        <c:noMultiLvlLbl val="0"/>
      </c:catAx>
      <c:valAx>
        <c:axId val="43619072"/>
        <c:scaling>
          <c:orientation val="minMax"/>
          <c:max val="1800000"/>
          <c:min val="-80000"/>
        </c:scaling>
        <c:delete val="0"/>
        <c:axPos val="l"/>
        <c:numFmt formatCode="#,##0" sourceLinked="0"/>
        <c:majorTickMark val="out"/>
        <c:minorTickMark val="none"/>
        <c:tickLblPos val="nextTo"/>
        <c:crossAx val="43604992"/>
        <c:crosses val="autoZero"/>
        <c:crossBetween val="between"/>
        <c:majorUnit val="300000"/>
      </c:valAx>
      <c:valAx>
        <c:axId val="43620608"/>
        <c:scaling>
          <c:orientation val="minMax"/>
          <c:min val="-20000"/>
        </c:scaling>
        <c:delete val="0"/>
        <c:axPos val="r"/>
        <c:numFmt formatCode="#,##0" sourceLinked="0"/>
        <c:majorTickMark val="out"/>
        <c:minorTickMark val="none"/>
        <c:tickLblPos val="nextTo"/>
        <c:crossAx val="43630592"/>
        <c:crosses val="max"/>
        <c:crossBetween val="between"/>
        <c:majorUnit val="100000"/>
      </c:valAx>
      <c:catAx>
        <c:axId val="4363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43620608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1687285</xdr:colOff>
      <xdr:row>34</xdr:row>
      <xdr:rowOff>0</xdr:rowOff>
    </xdr:from>
    <xdr:to>
      <xdr:col>19</xdr:col>
      <xdr:colOff>380999</xdr:colOff>
      <xdr:row>55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17</xdr:row>
      <xdr:rowOff>95250</xdr:rowOff>
    </xdr:from>
    <xdr:to>
      <xdr:col>13</xdr:col>
      <xdr:colOff>466726</xdr:colOff>
      <xdr:row>34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12</xdr:row>
      <xdr:rowOff>161925</xdr:rowOff>
    </xdr:from>
    <xdr:to>
      <xdr:col>4</xdr:col>
      <xdr:colOff>352425</xdr:colOff>
      <xdr:row>29</xdr:row>
      <xdr:rowOff>161926</xdr:rowOff>
    </xdr:to>
    <xdr:cxnSp macro="">
      <xdr:nvCxnSpPr>
        <xdr:cNvPr id="4" name="Straight Connector 3"/>
        <xdr:cNvCxnSpPr/>
      </xdr:nvCxnSpPr>
      <xdr:spPr>
        <a:xfrm flipV="1">
          <a:off x="4048125" y="2495550"/>
          <a:ext cx="0" cy="3238501"/>
        </a:xfrm>
        <a:prstGeom prst="line">
          <a:avLst/>
        </a:prstGeom>
        <a:ln>
          <a:solidFill>
            <a:schemeClr val="bg1">
              <a:lumMod val="65000"/>
            </a:schemeClr>
          </a:solidFill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196412</xdr:colOff>
      <xdr:row>12</xdr:row>
      <xdr:rowOff>171450</xdr:rowOff>
    </xdr:from>
    <xdr:ext cx="1352550" cy="1438599"/>
    <xdr:sp macro="" textlink="">
      <xdr:nvSpPr>
        <xdr:cNvPr id="8" name="TextBox 7"/>
        <xdr:cNvSpPr txBox="1"/>
      </xdr:nvSpPr>
      <xdr:spPr>
        <a:xfrm>
          <a:off x="2672912" y="2502274"/>
          <a:ext cx="135255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ru-RU" sz="1100" b="1">
              <a:solidFill>
                <a:srgbClr val="7030A0"/>
              </a:solidFill>
            </a:rPr>
            <a:t>Запуск</a:t>
          </a:r>
          <a:r>
            <a:rPr lang="ru-RU" sz="1100" b="1" baseline="0">
              <a:solidFill>
                <a:srgbClr val="7030A0"/>
              </a:solidFill>
            </a:rPr>
            <a:t> продукта</a:t>
          </a:r>
        </a:p>
        <a:p>
          <a:endParaRPr lang="ru-RU" sz="1100" baseline="0"/>
        </a:p>
        <a:p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- 2 маркетинг компании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 (~3 MM RUR)</a:t>
          </a:r>
          <a:endParaRPr lang="ru-RU" sz="8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- 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tech </a:t>
          </a:r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расходы (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~9 MM RUR)</a:t>
          </a:r>
          <a:endParaRPr lang="ru-RU" sz="8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- число активных пользовтелей к концу периода - 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~30k</a:t>
          </a:r>
          <a:endParaRPr lang="ru-RU" sz="8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lang="en-US" sz="800"/>
        </a:p>
      </xdr:txBody>
    </xdr:sp>
    <xdr:clientData/>
  </xdr:oneCellAnchor>
  <xdr:twoCellAnchor>
    <xdr:from>
      <xdr:col>2</xdr:col>
      <xdr:colOff>206829</xdr:colOff>
      <xdr:row>14</xdr:row>
      <xdr:rowOff>85725</xdr:rowOff>
    </xdr:from>
    <xdr:to>
      <xdr:col>4</xdr:col>
      <xdr:colOff>337457</xdr:colOff>
      <xdr:row>14</xdr:row>
      <xdr:rowOff>85725</xdr:rowOff>
    </xdr:to>
    <xdr:cxnSp macro="">
      <xdr:nvCxnSpPr>
        <xdr:cNvPr id="10" name="Straight Arrow Connector 9"/>
        <xdr:cNvCxnSpPr/>
      </xdr:nvCxnSpPr>
      <xdr:spPr>
        <a:xfrm>
          <a:off x="2683329" y="2801711"/>
          <a:ext cx="1349828" cy="0"/>
        </a:xfrm>
        <a:prstGeom prst="straightConnector1">
          <a:avLst/>
        </a:prstGeom>
        <a:ln w="12700">
          <a:solidFill>
            <a:srgbClr val="7030A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380999</xdr:colOff>
      <xdr:row>12</xdr:row>
      <xdr:rowOff>171450</xdr:rowOff>
    </xdr:from>
    <xdr:ext cx="2037523" cy="1188146"/>
    <xdr:sp macro="" textlink="">
      <xdr:nvSpPr>
        <xdr:cNvPr id="13" name="TextBox 12"/>
        <xdr:cNvSpPr txBox="1"/>
      </xdr:nvSpPr>
      <xdr:spPr>
        <a:xfrm>
          <a:off x="4083325" y="2507146"/>
          <a:ext cx="2037523" cy="118814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ru-RU" sz="1100" b="1">
              <a:solidFill>
                <a:srgbClr val="7030A0"/>
              </a:solidFill>
            </a:rPr>
            <a:t>Активный</a:t>
          </a:r>
          <a:r>
            <a:rPr lang="ru-RU" sz="1100" b="1" baseline="0">
              <a:solidFill>
                <a:srgbClr val="7030A0"/>
              </a:solidFill>
            </a:rPr>
            <a:t> рост</a:t>
          </a:r>
        </a:p>
        <a:p>
          <a:endParaRPr lang="ru-RU" sz="1100" baseline="0"/>
        </a:p>
        <a:p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- число активных пользовтелей к концу периода - 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~28</a:t>
          </a:r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0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k</a:t>
          </a:r>
        </a:p>
        <a:p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- период окупаемости - 10 месяцев</a:t>
          </a:r>
        </a:p>
        <a:p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- средняя процентная маржа за транзакцию - 0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.77%</a:t>
          </a:r>
          <a:endParaRPr lang="ru-RU" sz="8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lang="en-US" sz="800"/>
        </a:p>
      </xdr:txBody>
    </xdr:sp>
    <xdr:clientData/>
  </xdr:oneCellAnchor>
  <xdr:twoCellAnchor>
    <xdr:from>
      <xdr:col>4</xdr:col>
      <xdr:colOff>352425</xdr:colOff>
      <xdr:row>14</xdr:row>
      <xdr:rowOff>85725</xdr:rowOff>
    </xdr:from>
    <xdr:to>
      <xdr:col>8</xdr:col>
      <xdr:colOff>44823</xdr:colOff>
      <xdr:row>14</xdr:row>
      <xdr:rowOff>89647</xdr:rowOff>
    </xdr:to>
    <xdr:cxnSp macro="">
      <xdr:nvCxnSpPr>
        <xdr:cNvPr id="14" name="Straight Arrow Connector 13"/>
        <xdr:cNvCxnSpPr/>
      </xdr:nvCxnSpPr>
      <xdr:spPr>
        <a:xfrm>
          <a:off x="4039160" y="2797549"/>
          <a:ext cx="2112869" cy="3922"/>
        </a:xfrm>
        <a:prstGeom prst="straightConnector1">
          <a:avLst/>
        </a:prstGeom>
        <a:ln w="12700">
          <a:solidFill>
            <a:srgbClr val="7030A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53593</xdr:colOff>
      <xdr:row>13</xdr:row>
      <xdr:rowOff>0</xdr:rowOff>
    </xdr:from>
    <xdr:to>
      <xdr:col>8</xdr:col>
      <xdr:colOff>53593</xdr:colOff>
      <xdr:row>30</xdr:row>
      <xdr:rowOff>1</xdr:rowOff>
    </xdr:to>
    <xdr:cxnSp macro="">
      <xdr:nvCxnSpPr>
        <xdr:cNvPr id="16" name="Straight Connector 15"/>
        <xdr:cNvCxnSpPr/>
      </xdr:nvCxnSpPr>
      <xdr:spPr>
        <a:xfrm flipV="1">
          <a:off x="6160799" y="2521324"/>
          <a:ext cx="0" cy="3238501"/>
        </a:xfrm>
        <a:prstGeom prst="line">
          <a:avLst/>
        </a:prstGeom>
        <a:ln>
          <a:solidFill>
            <a:schemeClr val="bg1">
              <a:lumMod val="65000"/>
            </a:schemeClr>
          </a:solidFill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100853</xdr:colOff>
      <xdr:row>13</xdr:row>
      <xdr:rowOff>0</xdr:rowOff>
    </xdr:from>
    <xdr:ext cx="2731799" cy="1313373"/>
    <xdr:sp macro="" textlink="">
      <xdr:nvSpPr>
        <xdr:cNvPr id="17" name="TextBox 16"/>
        <xdr:cNvSpPr txBox="1"/>
      </xdr:nvSpPr>
      <xdr:spPr>
        <a:xfrm>
          <a:off x="6254831" y="2526196"/>
          <a:ext cx="2731799" cy="1313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ru-RU" sz="1100" b="1">
              <a:solidFill>
                <a:srgbClr val="7030A0"/>
              </a:solidFill>
            </a:rPr>
            <a:t>Стабильный</a:t>
          </a:r>
          <a:r>
            <a:rPr lang="ru-RU" sz="1100" b="1" baseline="0">
              <a:solidFill>
                <a:srgbClr val="7030A0"/>
              </a:solidFill>
            </a:rPr>
            <a:t> </a:t>
          </a:r>
          <a:r>
            <a:rPr lang="ru-RU" sz="1100" b="1">
              <a:solidFill>
                <a:srgbClr val="7030A0"/>
              </a:solidFill>
            </a:rPr>
            <a:t>рост и окупаемость</a:t>
          </a:r>
          <a:endParaRPr lang="ru-RU" sz="1100" b="1" baseline="0">
            <a:solidFill>
              <a:srgbClr val="7030A0"/>
            </a:solidFill>
          </a:endParaRPr>
        </a:p>
        <a:p>
          <a:endParaRPr lang="ru-RU" sz="1100" baseline="0"/>
        </a:p>
        <a:p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- число активных пользовтелей к концу 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2019 </a:t>
          </a:r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года - 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~</a:t>
          </a:r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1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3</a:t>
          </a:r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00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k</a:t>
          </a:r>
        </a:p>
        <a:p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- средняя процентная маржа за транзакцию - 0.</a:t>
          </a:r>
          <a:r>
            <a:rPr lang="en-US" sz="800" baseline="0">
              <a:solidFill>
                <a:schemeClr val="tx1">
                  <a:lumMod val="50000"/>
                  <a:lumOff val="50000"/>
                </a:schemeClr>
              </a:solidFill>
            </a:rPr>
            <a:t>8</a:t>
          </a:r>
          <a:r>
            <a:rPr lang="ru-RU" sz="800" baseline="0">
              <a:solidFill>
                <a:schemeClr val="tx1">
                  <a:lumMod val="50000"/>
                  <a:lumOff val="50000"/>
                </a:schemeClr>
              </a:solidFill>
            </a:rPr>
            <a:t>%. - планируется дальнейшее увеличение процентной маржи за счет кооперации с банками.</a:t>
          </a:r>
        </a:p>
        <a:p>
          <a:endParaRPr lang="ru-RU" sz="8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lang="ru-RU" sz="800" baseline="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lang="en-US" sz="800"/>
        </a:p>
      </xdr:txBody>
    </xdr:sp>
    <xdr:clientData/>
  </xdr:oneCellAnchor>
  <xdr:twoCellAnchor>
    <xdr:from>
      <xdr:col>8</xdr:col>
      <xdr:colOff>78441</xdr:colOff>
      <xdr:row>14</xdr:row>
      <xdr:rowOff>93366</xdr:rowOff>
    </xdr:from>
    <xdr:to>
      <xdr:col>12</xdr:col>
      <xdr:colOff>413657</xdr:colOff>
      <xdr:row>14</xdr:row>
      <xdr:rowOff>93366</xdr:rowOff>
    </xdr:to>
    <xdr:cxnSp macro="">
      <xdr:nvCxnSpPr>
        <xdr:cNvPr id="19" name="Straight Arrow Connector 18"/>
        <xdr:cNvCxnSpPr/>
      </xdr:nvCxnSpPr>
      <xdr:spPr>
        <a:xfrm>
          <a:off x="6212541" y="2809352"/>
          <a:ext cx="2773616" cy="0"/>
        </a:xfrm>
        <a:prstGeom prst="straightConnector1">
          <a:avLst/>
        </a:prstGeom>
        <a:ln w="12700">
          <a:solidFill>
            <a:srgbClr val="7030A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showGridLines="0" zoomScale="85" zoomScaleNormal="85" workbookViewId="0">
      <selection activeCell="C20" sqref="C20"/>
    </sheetView>
  </sheetViews>
  <sheetFormatPr defaultRowHeight="15" x14ac:dyDescent="0.25"/>
  <cols>
    <col min="2" max="2" width="15" customWidth="1"/>
    <col min="3" max="7" width="12.140625" customWidth="1"/>
  </cols>
  <sheetData>
    <row r="2" spans="2:7" x14ac:dyDescent="0.25">
      <c r="B2" s="9" t="s">
        <v>3</v>
      </c>
      <c r="C2" s="10">
        <v>2.9000000000000001E-2</v>
      </c>
    </row>
    <row r="3" spans="2:7" x14ac:dyDescent="0.25">
      <c r="B3" s="11" t="s">
        <v>1</v>
      </c>
      <c r="C3" s="12">
        <v>10</v>
      </c>
    </row>
    <row r="5" spans="2:7" x14ac:dyDescent="0.25">
      <c r="B5" s="5" t="s">
        <v>4</v>
      </c>
      <c r="C5" s="13">
        <v>0</v>
      </c>
      <c r="D5" s="35">
        <v>3000</v>
      </c>
      <c r="E5" s="35">
        <v>5000</v>
      </c>
      <c r="F5" s="35">
        <v>10000</v>
      </c>
      <c r="G5" s="34">
        <v>200000</v>
      </c>
    </row>
    <row r="6" spans="2:7" x14ac:dyDescent="0.25">
      <c r="B6" s="6" t="s">
        <v>5</v>
      </c>
      <c r="C6" s="14">
        <v>2.7900000000000001E-2</v>
      </c>
      <c r="D6" s="14">
        <v>2.5999999999999999E-2</v>
      </c>
      <c r="E6" s="14">
        <v>2.4500000000000001E-2</v>
      </c>
      <c r="F6" s="14">
        <v>2.3E-2</v>
      </c>
      <c r="G6" s="15">
        <v>2.1000000000000001E-2</v>
      </c>
    </row>
    <row r="7" spans="2:7" x14ac:dyDescent="0.25">
      <c r="B7" s="7" t="s">
        <v>6</v>
      </c>
      <c r="C7" s="16">
        <v>3000</v>
      </c>
      <c r="D7" s="16"/>
      <c r="E7" s="16"/>
      <c r="F7" s="16"/>
      <c r="G7" s="8"/>
    </row>
    <row r="9" spans="2:7" x14ac:dyDescent="0.25">
      <c r="B9" s="3" t="s">
        <v>2</v>
      </c>
      <c r="C9" s="19">
        <v>58.099299999999999</v>
      </c>
    </row>
    <row r="10" spans="2:7" x14ac:dyDescent="0.25">
      <c r="B10" s="4" t="s">
        <v>7</v>
      </c>
      <c r="C10" s="18">
        <v>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showGridLines="0" zoomScale="70" zoomScaleNormal="7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T7" sqref="T7"/>
    </sheetView>
  </sheetViews>
  <sheetFormatPr defaultRowHeight="15" x14ac:dyDescent="0.25"/>
  <cols>
    <col min="1" max="1" width="30.140625" customWidth="1"/>
    <col min="2" max="2" width="25.28515625" customWidth="1"/>
    <col min="3" max="3" width="6.7109375" bestFit="1" customWidth="1"/>
    <col min="4" max="7" width="7.85546875" bestFit="1" customWidth="1"/>
    <col min="8" max="26" width="9.28515625" bestFit="1" customWidth="1"/>
  </cols>
  <sheetData>
    <row r="1" spans="1:27" s="21" customFormat="1" x14ac:dyDescent="0.25"/>
    <row r="2" spans="1:27" s="21" customFormat="1" x14ac:dyDescent="0.25">
      <c r="C2" s="22">
        <v>43101</v>
      </c>
      <c r="D2" s="22">
        <f>EDATE(C2,1)</f>
        <v>43132</v>
      </c>
      <c r="E2" s="22">
        <f t="shared" ref="E2:N2" si="0">EDATE(D2,1)</f>
        <v>43160</v>
      </c>
      <c r="F2" s="22">
        <f t="shared" si="0"/>
        <v>43191</v>
      </c>
      <c r="G2" s="22">
        <f t="shared" si="0"/>
        <v>43221</v>
      </c>
      <c r="H2" s="22">
        <f t="shared" si="0"/>
        <v>43252</v>
      </c>
      <c r="I2" s="22">
        <f t="shared" si="0"/>
        <v>43282</v>
      </c>
      <c r="J2" s="22">
        <f t="shared" si="0"/>
        <v>43313</v>
      </c>
      <c r="K2" s="22">
        <f t="shared" si="0"/>
        <v>43344</v>
      </c>
      <c r="L2" s="22">
        <f t="shared" si="0"/>
        <v>43374</v>
      </c>
      <c r="M2" s="22">
        <f t="shared" si="0"/>
        <v>43405</v>
      </c>
      <c r="N2" s="22">
        <f t="shared" si="0"/>
        <v>43435</v>
      </c>
      <c r="O2" s="22">
        <f t="shared" ref="O2" si="1">EDATE(N2,1)</f>
        <v>43466</v>
      </c>
      <c r="P2" s="22">
        <f t="shared" ref="P2" si="2">EDATE(O2,1)</f>
        <v>43497</v>
      </c>
      <c r="Q2" s="22">
        <f t="shared" ref="Q2" si="3">EDATE(P2,1)</f>
        <v>43525</v>
      </c>
      <c r="R2" s="22">
        <f t="shared" ref="R2" si="4">EDATE(Q2,1)</f>
        <v>43556</v>
      </c>
      <c r="S2" s="22">
        <f t="shared" ref="S2" si="5">EDATE(R2,1)</f>
        <v>43586</v>
      </c>
      <c r="T2" s="22">
        <f t="shared" ref="T2" si="6">EDATE(S2,1)</f>
        <v>43617</v>
      </c>
      <c r="U2" s="22">
        <f t="shared" ref="U2" si="7">EDATE(T2,1)</f>
        <v>43647</v>
      </c>
      <c r="V2" s="22">
        <f t="shared" ref="V2" si="8">EDATE(U2,1)</f>
        <v>43678</v>
      </c>
      <c r="W2" s="22">
        <f t="shared" ref="W2" si="9">EDATE(V2,1)</f>
        <v>43709</v>
      </c>
      <c r="X2" s="22">
        <f t="shared" ref="X2" si="10">EDATE(W2,1)</f>
        <v>43739</v>
      </c>
      <c r="Y2" s="22">
        <f t="shared" ref="Y2" si="11">EDATE(X2,1)</f>
        <v>43770</v>
      </c>
      <c r="Z2" s="22">
        <f t="shared" ref="Z2" si="12">EDATE(Y2,1)</f>
        <v>43800</v>
      </c>
    </row>
    <row r="4" spans="1:27" x14ac:dyDescent="0.25">
      <c r="A4" s="31" t="s">
        <v>16</v>
      </c>
      <c r="B4" t="s">
        <v>9</v>
      </c>
      <c r="C4" s="1">
        <v>3000</v>
      </c>
      <c r="D4" s="1">
        <v>0</v>
      </c>
      <c r="E4" s="1">
        <v>6000</v>
      </c>
      <c r="F4" s="1">
        <v>0</v>
      </c>
      <c r="G4" s="1">
        <v>0</v>
      </c>
      <c r="H4" s="1">
        <v>0</v>
      </c>
      <c r="I4" s="1">
        <v>10000</v>
      </c>
      <c r="J4" s="1">
        <v>1000</v>
      </c>
      <c r="K4" s="1">
        <v>1000</v>
      </c>
      <c r="L4" s="1">
        <v>1000</v>
      </c>
      <c r="M4" s="1">
        <v>1000</v>
      </c>
      <c r="N4" s="1">
        <v>1000</v>
      </c>
      <c r="O4" s="1">
        <v>1000</v>
      </c>
      <c r="P4" s="1">
        <v>1000</v>
      </c>
      <c r="Q4" s="1">
        <v>1000</v>
      </c>
      <c r="R4" s="1">
        <v>1000</v>
      </c>
      <c r="S4" s="1">
        <v>1000</v>
      </c>
      <c r="T4" s="1">
        <v>1000</v>
      </c>
      <c r="U4" s="1">
        <v>1000</v>
      </c>
      <c r="V4" s="1">
        <v>1000</v>
      </c>
      <c r="W4" s="1">
        <v>1000</v>
      </c>
      <c r="X4" s="1">
        <v>1000</v>
      </c>
      <c r="Y4" s="1">
        <v>1000</v>
      </c>
      <c r="Z4" s="1">
        <v>1000</v>
      </c>
    </row>
    <row r="5" spans="1:27" x14ac:dyDescent="0.25">
      <c r="A5" s="31"/>
      <c r="B5" t="s">
        <v>8</v>
      </c>
      <c r="C5" s="1">
        <v>0</v>
      </c>
      <c r="D5" s="1">
        <v>1000</v>
      </c>
      <c r="E5" s="1">
        <v>0</v>
      </c>
      <c r="F5" s="1">
        <v>2000</v>
      </c>
      <c r="G5" s="1">
        <v>0</v>
      </c>
      <c r="H5" s="1">
        <v>0</v>
      </c>
      <c r="I5" s="1">
        <v>0</v>
      </c>
      <c r="J5" s="1">
        <v>3000</v>
      </c>
      <c r="K5" s="1">
        <v>500</v>
      </c>
      <c r="L5" s="1">
        <v>500</v>
      </c>
      <c r="M5" s="1">
        <v>500</v>
      </c>
      <c r="N5" s="1">
        <v>500</v>
      </c>
      <c r="O5" s="1">
        <v>500</v>
      </c>
      <c r="P5" s="1">
        <v>500</v>
      </c>
      <c r="Q5" s="1">
        <v>500</v>
      </c>
      <c r="R5" s="1">
        <v>500</v>
      </c>
      <c r="S5" s="1">
        <v>500</v>
      </c>
      <c r="T5" s="1">
        <v>500</v>
      </c>
      <c r="U5" s="1">
        <v>500</v>
      </c>
      <c r="V5" s="1">
        <v>500</v>
      </c>
      <c r="W5" s="1">
        <v>500</v>
      </c>
      <c r="X5" s="1">
        <v>500</v>
      </c>
      <c r="Y5" s="1">
        <v>500</v>
      </c>
      <c r="Z5" s="1">
        <v>500</v>
      </c>
    </row>
    <row r="6" spans="1:27" x14ac:dyDescent="0.25">
      <c r="A6" s="31"/>
      <c r="B6" t="s">
        <v>28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</row>
    <row r="7" spans="1:27" s="37" customFormat="1" x14ac:dyDescent="0.25">
      <c r="A7" s="31"/>
      <c r="B7" s="37" t="s">
        <v>50</v>
      </c>
      <c r="C7" s="38">
        <v>0</v>
      </c>
      <c r="D7" s="38">
        <v>0</v>
      </c>
      <c r="E7" s="38">
        <v>0</v>
      </c>
      <c r="F7" s="38">
        <v>0</v>
      </c>
      <c r="G7" s="38">
        <v>100</v>
      </c>
      <c r="H7" s="38">
        <v>100</v>
      </c>
      <c r="I7" s="38">
        <v>100</v>
      </c>
      <c r="J7" s="38">
        <v>100</v>
      </c>
      <c r="K7" s="38">
        <v>100</v>
      </c>
      <c r="L7" s="38">
        <v>100</v>
      </c>
      <c r="M7" s="38">
        <v>100</v>
      </c>
      <c r="N7" s="38">
        <v>100</v>
      </c>
      <c r="O7" s="38">
        <v>500</v>
      </c>
      <c r="P7" s="38">
        <v>500</v>
      </c>
      <c r="Q7" s="38">
        <v>500</v>
      </c>
      <c r="R7" s="38">
        <v>500</v>
      </c>
      <c r="S7" s="38">
        <v>500</v>
      </c>
      <c r="T7" s="38">
        <v>500</v>
      </c>
      <c r="U7" s="38">
        <v>500</v>
      </c>
      <c r="V7" s="38">
        <v>500</v>
      </c>
      <c r="W7" s="38">
        <v>500</v>
      </c>
      <c r="X7" s="38">
        <v>500</v>
      </c>
      <c r="Y7" s="38">
        <v>500</v>
      </c>
      <c r="Z7" s="38">
        <v>500</v>
      </c>
    </row>
    <row r="8" spans="1:27" x14ac:dyDescent="0.25">
      <c r="A8" s="31"/>
      <c r="B8" t="s">
        <v>27</v>
      </c>
      <c r="C8" s="30">
        <v>1</v>
      </c>
      <c r="D8" s="30">
        <v>8</v>
      </c>
      <c r="E8" s="30">
        <v>10</v>
      </c>
      <c r="F8" s="30">
        <v>11</v>
      </c>
      <c r="G8" s="30">
        <v>13</v>
      </c>
      <c r="H8" s="30">
        <v>14</v>
      </c>
      <c r="I8" s="30">
        <v>14</v>
      </c>
      <c r="J8" s="30">
        <v>14</v>
      </c>
      <c r="K8" s="30">
        <v>15</v>
      </c>
      <c r="L8" s="30">
        <v>15</v>
      </c>
      <c r="M8" s="30">
        <v>15</v>
      </c>
      <c r="N8" s="30">
        <v>15</v>
      </c>
      <c r="O8" s="30">
        <v>15</v>
      </c>
      <c r="P8" s="30">
        <v>15</v>
      </c>
      <c r="Q8" s="30">
        <v>16</v>
      </c>
      <c r="R8" s="30">
        <v>16</v>
      </c>
      <c r="S8" s="30">
        <v>16</v>
      </c>
      <c r="T8" s="30">
        <v>16</v>
      </c>
      <c r="U8" s="30">
        <v>16</v>
      </c>
      <c r="V8" s="30">
        <v>16</v>
      </c>
      <c r="W8" s="30">
        <v>16</v>
      </c>
      <c r="X8" s="30">
        <v>17</v>
      </c>
      <c r="Y8" s="30">
        <v>17</v>
      </c>
      <c r="Z8" s="30">
        <v>17</v>
      </c>
      <c r="AA8" s="1"/>
    </row>
    <row r="9" spans="1:27" x14ac:dyDescent="0.25">
      <c r="A9" s="31"/>
      <c r="B9" t="s">
        <v>22</v>
      </c>
      <c r="C9" s="1">
        <f>'input data'!$C$9*6*C28/10^6</f>
        <v>3.4859580000000001E-2</v>
      </c>
      <c r="D9" s="38">
        <f>'input data'!$C$9*6*D28/10^6</f>
        <v>7.0416351600000002</v>
      </c>
      <c r="E9" s="38">
        <f>'input data'!$C$9*6*E28/10^6</f>
        <v>21.124905479999999</v>
      </c>
      <c r="F9" s="38">
        <f>'input data'!$C$9*6*F28/10^6</f>
        <v>44.362301508000002</v>
      </c>
      <c r="G9" s="38">
        <f>'input data'!$C$9*6*G28/10^6</f>
        <v>177.44920603200001</v>
      </c>
      <c r="H9" s="38">
        <f>'input data'!$C$9*6*H28/10^6</f>
        <v>295.0093050282</v>
      </c>
      <c r="I9" s="38">
        <f>'input data'!$C$9*6*I28/10^6</f>
        <v>442.51395754230009</v>
      </c>
      <c r="J9" s="38">
        <f>'input data'!$C$9*6*J28/10^6</f>
        <v>508.891051173645</v>
      </c>
      <c r="K9" s="38">
        <f>'input data'!$C$9*6*K28/10^6</f>
        <v>585.22470884969175</v>
      </c>
      <c r="L9" s="38">
        <f>'input data'!$C$9*6*L28/10^6</f>
        <v>673.00841517714548</v>
      </c>
      <c r="M9" s="38">
        <f>'input data'!$C$9*6*M28/10^6</f>
        <v>773.95967745371718</v>
      </c>
      <c r="N9" s="38">
        <f>'input data'!$C$9*6*N28/10^6</f>
        <v>851.35564519908894</v>
      </c>
      <c r="O9" s="38">
        <f>'input data'!$C$9*6*O28/10^6</f>
        <v>936.49120971899799</v>
      </c>
      <c r="P9" s="38">
        <f>'input data'!$C$9*6*P28/10^6</f>
        <v>1030.1403306908976</v>
      </c>
      <c r="Q9" s="38">
        <f>'input data'!$C$9*6*Q28/10^6</f>
        <v>1133.1543637599877</v>
      </c>
      <c r="R9" s="38">
        <f>'input data'!$C$9*6*R28/10^6</f>
        <v>1246.4698001359866</v>
      </c>
      <c r="S9" s="38">
        <f>'input data'!$C$9*6*S28/10^6</f>
        <v>1371.1167801495856</v>
      </c>
      <c r="T9" s="38">
        <f>'input data'!$C$9*6*T28/10^6</f>
        <v>1508.228458164544</v>
      </c>
      <c r="U9" s="38">
        <f>'input data'!$C$9*6*U28/10^6</f>
        <v>1659.0513039809987</v>
      </c>
      <c r="V9" s="38">
        <f>'input data'!$C$9*6*V28/10^6</f>
        <v>1824.9564343790989</v>
      </c>
      <c r="W9" s="38">
        <f>'input data'!$C$9*6*W28/10^6</f>
        <v>2007.4520778170092</v>
      </c>
      <c r="X9" s="38">
        <f>'input data'!$C$9*6*X28/10^6</f>
        <v>2208.1972855987101</v>
      </c>
      <c r="Y9" s="38">
        <f>'input data'!$C$9*6*Y28/10^6</f>
        <v>2429.0170141585813</v>
      </c>
      <c r="Z9" s="38">
        <f>'input data'!$C$9*6*Z28/10^6</f>
        <v>2671.9187155744389</v>
      </c>
      <c r="AA9" s="38"/>
    </row>
    <row r="10" spans="1:27" x14ac:dyDescent="0.25">
      <c r="A10" s="31"/>
      <c r="B10" t="s">
        <v>40</v>
      </c>
      <c r="C10" s="1">
        <v>0</v>
      </c>
      <c r="D10" s="1">
        <v>0</v>
      </c>
      <c r="E10" s="1">
        <v>30</v>
      </c>
      <c r="F10" s="1">
        <v>30</v>
      </c>
      <c r="G10" s="1">
        <v>30</v>
      </c>
      <c r="H10" s="1">
        <v>60</v>
      </c>
      <c r="I10" s="1">
        <v>60</v>
      </c>
      <c r="J10" s="1">
        <v>60</v>
      </c>
      <c r="K10" s="1">
        <v>400</v>
      </c>
      <c r="L10" s="1">
        <v>400</v>
      </c>
      <c r="M10" s="1">
        <v>400</v>
      </c>
      <c r="N10" s="1">
        <v>400</v>
      </c>
      <c r="O10" s="1">
        <v>400</v>
      </c>
      <c r="P10" s="1">
        <v>400</v>
      </c>
      <c r="Q10" s="1">
        <v>400</v>
      </c>
      <c r="R10" s="1">
        <v>400</v>
      </c>
      <c r="S10" s="1">
        <v>400</v>
      </c>
      <c r="T10" s="1">
        <v>400</v>
      </c>
      <c r="U10" s="1">
        <v>400</v>
      </c>
      <c r="V10" s="1">
        <v>400</v>
      </c>
      <c r="W10" s="1">
        <v>400</v>
      </c>
      <c r="X10" s="1">
        <v>400</v>
      </c>
      <c r="Y10" s="1">
        <v>400</v>
      </c>
      <c r="Z10" s="1">
        <v>400</v>
      </c>
    </row>
    <row r="11" spans="1:27" x14ac:dyDescent="0.25">
      <c r="A11" s="31"/>
      <c r="B11" t="s">
        <v>20</v>
      </c>
      <c r="C11" s="1">
        <v>0</v>
      </c>
      <c r="D11" s="1">
        <v>1000</v>
      </c>
      <c r="E11" s="1">
        <v>4000</v>
      </c>
      <c r="F11" s="1">
        <v>4000</v>
      </c>
      <c r="G11" s="1">
        <v>4000</v>
      </c>
      <c r="H11" s="1">
        <v>8000</v>
      </c>
      <c r="I11" s="1">
        <v>8000</v>
      </c>
      <c r="J11" s="1">
        <v>8000</v>
      </c>
      <c r="K11" s="1">
        <v>20000</v>
      </c>
      <c r="L11" s="1">
        <v>20000</v>
      </c>
      <c r="M11" s="1">
        <v>20000</v>
      </c>
      <c r="N11" s="1">
        <v>20000</v>
      </c>
      <c r="O11" s="1">
        <v>20000</v>
      </c>
      <c r="P11" s="1">
        <v>20000</v>
      </c>
      <c r="Q11" s="1">
        <v>20000</v>
      </c>
      <c r="R11" s="1">
        <v>40000</v>
      </c>
      <c r="S11" s="1">
        <v>40000</v>
      </c>
      <c r="T11" s="1">
        <v>40000</v>
      </c>
      <c r="U11" s="1">
        <v>40000</v>
      </c>
      <c r="V11" s="1">
        <v>40000</v>
      </c>
      <c r="W11" s="1">
        <v>40000</v>
      </c>
      <c r="X11" s="1">
        <v>40000</v>
      </c>
      <c r="Y11" s="1">
        <v>40000</v>
      </c>
      <c r="Z11" s="1">
        <v>40000</v>
      </c>
    </row>
    <row r="12" spans="1:27" s="26" customFormat="1" x14ac:dyDescent="0.25">
      <c r="A12" s="31"/>
      <c r="B12" s="26" t="s">
        <v>14</v>
      </c>
      <c r="C12" s="27">
        <f t="shared" ref="C12:N12" si="13">SUM(C4:C11)</f>
        <v>3004.0348595800001</v>
      </c>
      <c r="D12" s="27">
        <f t="shared" si="13"/>
        <v>2018.0416351600002</v>
      </c>
      <c r="E12" s="27">
        <f t="shared" si="13"/>
        <v>10064.124905479999</v>
      </c>
      <c r="F12" s="27">
        <f t="shared" si="13"/>
        <v>6088.3623015080002</v>
      </c>
      <c r="G12" s="27">
        <f t="shared" si="13"/>
        <v>4323.4492060319999</v>
      </c>
      <c r="H12" s="27">
        <f t="shared" si="13"/>
        <v>8472.0093050281994</v>
      </c>
      <c r="I12" s="27">
        <f t="shared" si="13"/>
        <v>18619.513957542302</v>
      </c>
      <c r="J12" s="27">
        <f t="shared" si="13"/>
        <v>12685.891051173645</v>
      </c>
      <c r="K12" s="27">
        <f t="shared" si="13"/>
        <v>22603.224708849692</v>
      </c>
      <c r="L12" s="27">
        <f t="shared" si="13"/>
        <v>22691.008415177144</v>
      </c>
      <c r="M12" s="27">
        <f t="shared" si="13"/>
        <v>22791.959677453717</v>
      </c>
      <c r="N12" s="27">
        <f t="shared" si="13"/>
        <v>22869.355645199088</v>
      </c>
      <c r="O12" s="27">
        <f t="shared" ref="O12:Z12" si="14">SUM(O4:O11)</f>
        <v>23354.491209718999</v>
      </c>
      <c r="P12" s="27">
        <f t="shared" si="14"/>
        <v>23448.140330690898</v>
      </c>
      <c r="Q12" s="27">
        <f t="shared" si="14"/>
        <v>23552.15436375999</v>
      </c>
      <c r="R12" s="27">
        <f t="shared" si="14"/>
        <v>43665.469800135987</v>
      </c>
      <c r="S12" s="27">
        <f t="shared" si="14"/>
        <v>43790.116780149583</v>
      </c>
      <c r="T12" s="27">
        <f t="shared" si="14"/>
        <v>43927.228458164544</v>
      </c>
      <c r="U12" s="27">
        <f t="shared" si="14"/>
        <v>44078.051303980996</v>
      </c>
      <c r="V12" s="27">
        <f t="shared" si="14"/>
        <v>44243.956434379099</v>
      </c>
      <c r="W12" s="27">
        <f t="shared" si="14"/>
        <v>44426.452077817012</v>
      </c>
      <c r="X12" s="27">
        <f t="shared" si="14"/>
        <v>44628.197285598711</v>
      </c>
      <c r="Y12" s="27">
        <f t="shared" si="14"/>
        <v>44849.017014158584</v>
      </c>
      <c r="Z12" s="27">
        <f t="shared" si="14"/>
        <v>45091.918715574437</v>
      </c>
    </row>
    <row r="13" spans="1:27" x14ac:dyDescent="0.25">
      <c r="A13" s="28"/>
    </row>
    <row r="14" spans="1:27" x14ac:dyDescent="0.25">
      <c r="A14" s="31" t="s">
        <v>17</v>
      </c>
      <c r="B14" t="s">
        <v>12</v>
      </c>
      <c r="C14" s="1">
        <f>C28*'input data'!$C$3/10^3</f>
        <v>1</v>
      </c>
      <c r="D14" s="1">
        <f>D28*'input data'!$C$3/10^3</f>
        <v>202</v>
      </c>
      <c r="E14" s="1">
        <f>E28*'input data'!$C$3/10^3</f>
        <v>606</v>
      </c>
      <c r="F14" s="1">
        <f>F28*'input data'!$C$3/10^3</f>
        <v>1272.5999999999999</v>
      </c>
      <c r="G14" s="1">
        <f>G28*'input data'!$C$3/10^3</f>
        <v>5090.3999999999996</v>
      </c>
      <c r="H14" s="1">
        <f>H28*'input data'!$C$3/10^3</f>
        <v>8462.7900000000027</v>
      </c>
      <c r="I14" s="1">
        <f>I28*'input data'!$C$3/10^3</f>
        <v>12694.185000000001</v>
      </c>
      <c r="J14" s="1">
        <f>J28*'input data'!$C$3/10^3</f>
        <v>14598.312750000001</v>
      </c>
      <c r="K14" s="1">
        <f>K28*'input data'!$C$3/10^3</f>
        <v>16788.0596625</v>
      </c>
      <c r="L14" s="1">
        <f>L28*'input data'!$C$3/10^3</f>
        <v>19306.268611874999</v>
      </c>
      <c r="M14" s="1">
        <f>M28*'input data'!$C$3/10^3</f>
        <v>22202.208903656247</v>
      </c>
      <c r="N14" s="1">
        <f>N28*'input data'!$C$3/10^3</f>
        <v>24422.429794021875</v>
      </c>
      <c r="O14" s="1">
        <f>O28*'input data'!$C$3/10^3</f>
        <v>26864.672773424059</v>
      </c>
      <c r="P14" s="1">
        <f>P28*'input data'!$C$3/10^3</f>
        <v>29551.140050766469</v>
      </c>
      <c r="Q14" s="1">
        <f>Q28*'input data'!$C$3/10^3</f>
        <v>32506.254055843121</v>
      </c>
      <c r="R14" s="1">
        <f>R28*'input data'!$C$3/10^3</f>
        <v>35756.879461427437</v>
      </c>
      <c r="S14" s="1">
        <f>S28*'input data'!$C$3/10^3</f>
        <v>39332.567407570183</v>
      </c>
      <c r="T14" s="1">
        <f>T28*'input data'!$C$3/10^3</f>
        <v>43265.8241483272</v>
      </c>
      <c r="U14" s="1">
        <f>U28*'input data'!$C$3/10^3</f>
        <v>47592.406563159937</v>
      </c>
      <c r="V14" s="1">
        <f>V28*'input data'!$C$3/10^3</f>
        <v>52351.647219475941</v>
      </c>
      <c r="W14" s="1">
        <f>W28*'input data'!$C$3/10^3</f>
        <v>57586.811941423533</v>
      </c>
      <c r="X14" s="1">
        <f>X28*'input data'!$C$3/10^3</f>
        <v>63345.493135565892</v>
      </c>
      <c r="Y14" s="1">
        <f>Y28*'input data'!$C$3/10^3</f>
        <v>69680.042449122484</v>
      </c>
      <c r="Z14" s="1">
        <f>Z28*'input data'!$C$3/10^3</f>
        <v>76648.046694034725</v>
      </c>
    </row>
    <row r="15" spans="1:27" x14ac:dyDescent="0.25">
      <c r="A15" s="31"/>
      <c r="B15" t="s">
        <v>13</v>
      </c>
      <c r="C15" s="1">
        <f>C29*('input data'!$C$2-INDEX('input data'!$C$6:$G$6,MATCH(C29,'input data'!$C$5:$G$5,1)))</f>
        <v>1.1000000000000003E-2</v>
      </c>
      <c r="D15" s="1">
        <f>D29*('input data'!$C$2-INDEX('input data'!$C$6:$G$6,MATCH(D29,'input data'!$C$5:$G$5,1)))</f>
        <v>36.360000000000007</v>
      </c>
      <c r="E15" s="1">
        <f>E29*('input data'!$C$2-INDEX('input data'!$C$6:$G$6,MATCH(E29,'input data'!$C$5:$G$5,1)))</f>
        <v>218.16000000000005</v>
      </c>
      <c r="F15" s="1">
        <f>F29*('input data'!$C$2-INDEX('input data'!$C$6:$G$6,MATCH(F29,'input data'!$C$5:$G$5,1)))</f>
        <v>534.49200000000019</v>
      </c>
      <c r="G15" s="1">
        <f>G29*('input data'!$C$2-INDEX('input data'!$C$6:$G$6,MATCH(G29,'input data'!$C$5:$G$5,1)))</f>
        <v>2850.6240000000003</v>
      </c>
      <c r="H15" s="1">
        <f>H29*('input data'!$C$2-INDEX('input data'!$C$6:$G$6,MATCH(H29,'input data'!$C$5:$G$5,1)))</f>
        <v>4739.1624000000002</v>
      </c>
      <c r="I15" s="1">
        <f>I29*('input data'!$C$2-INDEX('input data'!$C$6:$G$6,MATCH(I29,'input data'!$C$5:$G$5,1)))</f>
        <v>7108.7436000000007</v>
      </c>
      <c r="J15" s="1">
        <f>J29*('input data'!$C$2-INDEX('input data'!$C$6:$G$6,MATCH(J29,'input data'!$C$5:$G$5,1)))</f>
        <v>8175.0551400000004</v>
      </c>
      <c r="K15" s="1">
        <f>K29*('input data'!$C$2-INDEX('input data'!$C$6:$G$6,MATCH(K29,'input data'!$C$5:$G$5,1)))</f>
        <v>9401.313411000001</v>
      </c>
      <c r="L15" s="1">
        <f>L29*('input data'!$C$2-INDEX('input data'!$C$6:$G$6,MATCH(L29,'input data'!$C$5:$G$5,1)))</f>
        <v>10811.510422649999</v>
      </c>
      <c r="M15" s="1">
        <f>M29*('input data'!$C$2-INDEX('input data'!$C$6:$G$6,MATCH(M29,'input data'!$C$5:$G$5,1)))</f>
        <v>12433.236986047499</v>
      </c>
      <c r="N15" s="1">
        <f>N29*('input data'!$C$2-INDEX('input data'!$C$6:$G$6,MATCH(N29,'input data'!$C$5:$G$5,1)))</f>
        <v>13676.560684652248</v>
      </c>
      <c r="O15" s="1">
        <f>O29*('input data'!$C$2-INDEX('input data'!$C$6:$G$6,MATCH(O29,'input data'!$C$5:$G$5,1)))</f>
        <v>17193.390574991401</v>
      </c>
      <c r="P15" s="1">
        <f>P29*('input data'!$C$2-INDEX('input data'!$C$6:$G$6,MATCH(P29,'input data'!$C$5:$G$5,1)))</f>
        <v>18912.729632490544</v>
      </c>
      <c r="Q15" s="1">
        <f>Q29*('input data'!$C$2-INDEX('input data'!$C$6:$G$6,MATCH(Q29,'input data'!$C$5:$G$5,1)))</f>
        <v>20804.002595739599</v>
      </c>
      <c r="R15" s="1">
        <f>R29*('input data'!$C$2-INDEX('input data'!$C$6:$G$6,MATCH(R29,'input data'!$C$5:$G$5,1)))</f>
        <v>22884.402855313558</v>
      </c>
      <c r="S15" s="1">
        <f>S29*('input data'!$C$2-INDEX('input data'!$C$6:$G$6,MATCH(S29,'input data'!$C$5:$G$5,1)))</f>
        <v>25172.843140844918</v>
      </c>
      <c r="T15" s="1">
        <f>T29*('input data'!$C$2-INDEX('input data'!$C$6:$G$6,MATCH(T29,'input data'!$C$5:$G$5,1)))</f>
        <v>27690.12745492941</v>
      </c>
      <c r="U15" s="1">
        <f>U29*('input data'!$C$2-INDEX('input data'!$C$6:$G$6,MATCH(U29,'input data'!$C$5:$G$5,1)))</f>
        <v>30459.140200422364</v>
      </c>
      <c r="V15" s="1">
        <f>V29*('input data'!$C$2-INDEX('input data'!$C$6:$G$6,MATCH(V29,'input data'!$C$5:$G$5,1)))</f>
        <v>33505.054220464604</v>
      </c>
      <c r="W15" s="1">
        <f>W29*('input data'!$C$2-INDEX('input data'!$C$6:$G$6,MATCH(W29,'input data'!$C$5:$G$5,1)))</f>
        <v>36855.559642511063</v>
      </c>
      <c r="X15" s="1">
        <f>X29*('input data'!$C$2-INDEX('input data'!$C$6:$G$6,MATCH(X29,'input data'!$C$5:$G$5,1)))</f>
        <v>40541.115606762171</v>
      </c>
      <c r="Y15" s="1">
        <f>Y29*('input data'!$C$2-INDEX('input data'!$C$6:$G$6,MATCH(Y29,'input data'!$C$5:$G$5,1)))</f>
        <v>44595.227167438388</v>
      </c>
      <c r="Z15" s="1">
        <f>Z29*('input data'!$C$2-INDEX('input data'!$C$6:$G$6,MATCH(Z29,'input data'!$C$5:$G$5,1)))</f>
        <v>49054.749884182231</v>
      </c>
    </row>
    <row r="16" spans="1:27" s="26" customFormat="1" x14ac:dyDescent="0.25">
      <c r="A16" s="31"/>
      <c r="B16" s="26" t="s">
        <v>14</v>
      </c>
      <c r="C16" s="27">
        <f>SUM(C14:C15)</f>
        <v>1.0109999999999999</v>
      </c>
      <c r="D16" s="27">
        <f t="shared" ref="D16:N16" si="15">SUM(D14:D15)</f>
        <v>238.36</v>
      </c>
      <c r="E16" s="27">
        <f t="shared" si="15"/>
        <v>824.16000000000008</v>
      </c>
      <c r="F16" s="27">
        <f t="shared" si="15"/>
        <v>1807.0920000000001</v>
      </c>
      <c r="G16" s="27">
        <f t="shared" si="15"/>
        <v>7941.0239999999994</v>
      </c>
      <c r="H16" s="27">
        <f t="shared" si="15"/>
        <v>13201.952400000002</v>
      </c>
      <c r="I16" s="27">
        <f t="shared" si="15"/>
        <v>19802.928600000003</v>
      </c>
      <c r="J16" s="27">
        <f t="shared" si="15"/>
        <v>22773.367890000001</v>
      </c>
      <c r="K16" s="27">
        <f t="shared" si="15"/>
        <v>26189.373073499999</v>
      </c>
      <c r="L16" s="27">
        <f t="shared" si="15"/>
        <v>30117.779034524996</v>
      </c>
      <c r="M16" s="27">
        <f t="shared" si="15"/>
        <v>34635.445889703748</v>
      </c>
      <c r="N16" s="27">
        <f t="shared" si="15"/>
        <v>38098.990478674124</v>
      </c>
      <c r="O16" s="27">
        <f t="shared" ref="O16:Z16" si="16">SUM(O14:O15)</f>
        <v>44058.06334841546</v>
      </c>
      <c r="P16" s="27">
        <f t="shared" si="16"/>
        <v>48463.869683257013</v>
      </c>
      <c r="Q16" s="27">
        <f t="shared" si="16"/>
        <v>53310.25665158272</v>
      </c>
      <c r="R16" s="27">
        <f t="shared" si="16"/>
        <v>58641.282316740995</v>
      </c>
      <c r="S16" s="27">
        <f t="shared" si="16"/>
        <v>64505.4105484151</v>
      </c>
      <c r="T16" s="27">
        <f t="shared" si="16"/>
        <v>70955.951603256603</v>
      </c>
      <c r="U16" s="27">
        <f t="shared" si="16"/>
        <v>78051.546763582301</v>
      </c>
      <c r="V16" s="27">
        <f t="shared" si="16"/>
        <v>85856.701439940545</v>
      </c>
      <c r="W16" s="27">
        <f t="shared" si="16"/>
        <v>94442.371583934597</v>
      </c>
      <c r="X16" s="27">
        <f t="shared" si="16"/>
        <v>103886.60874232807</v>
      </c>
      <c r="Y16" s="27">
        <f t="shared" si="16"/>
        <v>114275.26961656086</v>
      </c>
      <c r="Z16" s="27">
        <f t="shared" si="16"/>
        <v>125702.79657821695</v>
      </c>
    </row>
    <row r="17" spans="1:26" x14ac:dyDescent="0.25">
      <c r="A17" s="2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28" t="s">
        <v>18</v>
      </c>
      <c r="C18" s="1">
        <f>C16-C12</f>
        <v>-3003.0238595800001</v>
      </c>
      <c r="D18" s="1">
        <f t="shared" ref="D18:N18" si="17">D16-D12</f>
        <v>-1779.68163516</v>
      </c>
      <c r="E18" s="1">
        <f t="shared" si="17"/>
        <v>-9239.9649054799993</v>
      </c>
      <c r="F18" s="1">
        <f t="shared" si="17"/>
        <v>-4281.2703015080006</v>
      </c>
      <c r="G18" s="1">
        <f t="shared" si="17"/>
        <v>3617.5747939679995</v>
      </c>
      <c r="H18" s="1">
        <f t="shared" si="17"/>
        <v>4729.9430949718026</v>
      </c>
      <c r="I18" s="1">
        <f t="shared" si="17"/>
        <v>1183.4146424577011</v>
      </c>
      <c r="J18" s="1">
        <f t="shared" si="17"/>
        <v>10087.476838826356</v>
      </c>
      <c r="K18" s="1">
        <f t="shared" si="17"/>
        <v>3586.1483646503075</v>
      </c>
      <c r="L18" s="1">
        <f t="shared" si="17"/>
        <v>7426.7706193478516</v>
      </c>
      <c r="M18" s="1">
        <f t="shared" si="17"/>
        <v>11843.486212250031</v>
      </c>
      <c r="N18" s="1">
        <f t="shared" si="17"/>
        <v>15229.634833475036</v>
      </c>
      <c r="O18" s="1">
        <f t="shared" ref="O18:Z18" si="18">O16-O12</f>
        <v>20703.572138696461</v>
      </c>
      <c r="P18" s="1">
        <f t="shared" si="18"/>
        <v>25015.729352566115</v>
      </c>
      <c r="Q18" s="1">
        <f t="shared" si="18"/>
        <v>29758.10228782273</v>
      </c>
      <c r="R18" s="1">
        <f t="shared" si="18"/>
        <v>14975.812516605009</v>
      </c>
      <c r="S18" s="1">
        <f t="shared" si="18"/>
        <v>20715.293768265517</v>
      </c>
      <c r="T18" s="1">
        <f t="shared" si="18"/>
        <v>27028.723145092059</v>
      </c>
      <c r="U18" s="1">
        <f t="shared" si="18"/>
        <v>33973.495459601305</v>
      </c>
      <c r="V18" s="1">
        <f t="shared" si="18"/>
        <v>41612.745005561446</v>
      </c>
      <c r="W18" s="1">
        <f t="shared" si="18"/>
        <v>50015.919506117585</v>
      </c>
      <c r="X18" s="1">
        <f t="shared" si="18"/>
        <v>59258.411456729358</v>
      </c>
      <c r="Y18" s="1">
        <f t="shared" si="18"/>
        <v>69426.252602402281</v>
      </c>
      <c r="Z18" s="1">
        <f t="shared" si="18"/>
        <v>80610.877862642519</v>
      </c>
    </row>
    <row r="19" spans="1:26" x14ac:dyDescent="0.25">
      <c r="A19" s="28" t="s">
        <v>26</v>
      </c>
      <c r="C19" s="1">
        <f>IF(C18&lt;0,0,C18*'input data'!$C$10)</f>
        <v>0</v>
      </c>
      <c r="D19" s="38">
        <f>IF(D18&lt;0,0,D18*'input data'!$C$10)</f>
        <v>0</v>
      </c>
      <c r="E19" s="38">
        <f>IF(E18&lt;0,0,E18*'input data'!$C$10)</f>
        <v>0</v>
      </c>
      <c r="F19" s="38">
        <f>IF(F18&lt;0,0,F18*'input data'!$C$10)</f>
        <v>0</v>
      </c>
      <c r="G19" s="38">
        <f>IF(G18&lt;0,0,G18*'input data'!$C$10)</f>
        <v>723.51495879359993</v>
      </c>
      <c r="H19" s="38">
        <f>IF(H18&lt;0,0,H18*'input data'!$C$10)</f>
        <v>945.98861899436054</v>
      </c>
      <c r="I19" s="38">
        <f>IF(I18&lt;0,0,I18*'input data'!$C$10)</f>
        <v>236.68292849154022</v>
      </c>
      <c r="J19" s="38">
        <f>IF(J18&lt;0,0,J18*'input data'!$C$10)</f>
        <v>2017.4953677652713</v>
      </c>
      <c r="K19" s="38">
        <f>IF(K18&lt;0,0,K18*'input data'!$C$10)</f>
        <v>717.2296729300615</v>
      </c>
      <c r="L19" s="38">
        <f>IF(L18&lt;0,0,L18*'input data'!$C$10)</f>
        <v>1485.3541238695705</v>
      </c>
      <c r="M19" s="38">
        <f>IF(M18&lt;0,0,M18*'input data'!$C$10)</f>
        <v>2368.6972424500063</v>
      </c>
      <c r="N19" s="38">
        <f>IF(N18&lt;0,0,N18*'input data'!$C$10)</f>
        <v>3045.9269666950076</v>
      </c>
      <c r="O19" s="38">
        <f>IF(O18&lt;0,0,O18*'input data'!$C$10)</f>
        <v>4140.7144277392927</v>
      </c>
      <c r="P19" s="38">
        <f>IF(P18&lt;0,0,P18*'input data'!$C$10)</f>
        <v>5003.1458705132236</v>
      </c>
      <c r="Q19" s="38">
        <f>IF(Q18&lt;0,0,Q18*'input data'!$C$10)</f>
        <v>5951.6204575645461</v>
      </c>
      <c r="R19" s="38">
        <f>IF(R18&lt;0,0,R18*'input data'!$C$10)</f>
        <v>2995.1625033210021</v>
      </c>
      <c r="S19" s="38">
        <f>IF(S18&lt;0,0,S18*'input data'!$C$10)</f>
        <v>4143.0587536531038</v>
      </c>
      <c r="T19" s="38">
        <f>IF(T18&lt;0,0,T18*'input data'!$C$10)</f>
        <v>5405.7446290184125</v>
      </c>
      <c r="U19" s="38">
        <f>IF(U18&lt;0,0,U18*'input data'!$C$10)</f>
        <v>6794.6990919202617</v>
      </c>
      <c r="V19" s="38">
        <f>IF(V18&lt;0,0,V18*'input data'!$C$10)</f>
        <v>8322.5490011122893</v>
      </c>
      <c r="W19" s="38">
        <f>IF(W18&lt;0,0,W18*'input data'!$C$10)</f>
        <v>10003.183901223518</v>
      </c>
      <c r="X19" s="38">
        <f>IF(X18&lt;0,0,X18*'input data'!$C$10)</f>
        <v>11851.682291345873</v>
      </c>
      <c r="Y19" s="38">
        <f>IF(Y18&lt;0,0,Y18*'input data'!$C$10)</f>
        <v>13885.250520480457</v>
      </c>
      <c r="Z19" s="38">
        <f>IF(Z18&lt;0,0,Z18*'input data'!$C$10)</f>
        <v>16122.175572528504</v>
      </c>
    </row>
    <row r="20" spans="1:26" x14ac:dyDescent="0.25">
      <c r="A20" s="28" t="s">
        <v>19</v>
      </c>
      <c r="C20" s="1">
        <f>C18-C19</f>
        <v>-3003.0238595800001</v>
      </c>
      <c r="D20" s="1">
        <f t="shared" ref="D20:N20" si="19">D18-D19</f>
        <v>-1779.68163516</v>
      </c>
      <c r="E20" s="1">
        <f t="shared" si="19"/>
        <v>-9239.9649054799993</v>
      </c>
      <c r="F20" s="1">
        <f t="shared" si="19"/>
        <v>-4281.2703015080006</v>
      </c>
      <c r="G20" s="1">
        <f t="shared" si="19"/>
        <v>2894.0598351743997</v>
      </c>
      <c r="H20" s="1">
        <f t="shared" si="19"/>
        <v>3783.9544759774421</v>
      </c>
      <c r="I20" s="1">
        <f t="shared" si="19"/>
        <v>946.7317139661609</v>
      </c>
      <c r="J20" s="1">
        <f t="shared" si="19"/>
        <v>8069.9814710610854</v>
      </c>
      <c r="K20" s="1">
        <f t="shared" si="19"/>
        <v>2868.918691720246</v>
      </c>
      <c r="L20" s="1">
        <f t="shared" si="19"/>
        <v>5941.4164954782809</v>
      </c>
      <c r="M20" s="1">
        <f t="shared" si="19"/>
        <v>9474.7889698000254</v>
      </c>
      <c r="N20" s="1">
        <f t="shared" si="19"/>
        <v>12183.707866780029</v>
      </c>
      <c r="O20" s="1">
        <f t="shared" ref="O20:Z20" si="20">O18-O19</f>
        <v>16562.857710957171</v>
      </c>
      <c r="P20" s="1">
        <f t="shared" si="20"/>
        <v>20012.583482052891</v>
      </c>
      <c r="Q20" s="1">
        <f t="shared" si="20"/>
        <v>23806.481830258184</v>
      </c>
      <c r="R20" s="1">
        <f t="shared" si="20"/>
        <v>11980.650013284006</v>
      </c>
      <c r="S20" s="1">
        <f t="shared" si="20"/>
        <v>16572.235014612415</v>
      </c>
      <c r="T20" s="1">
        <f t="shared" si="20"/>
        <v>21622.978516073646</v>
      </c>
      <c r="U20" s="1">
        <f t="shared" si="20"/>
        <v>27178.796367681043</v>
      </c>
      <c r="V20" s="1">
        <f t="shared" si="20"/>
        <v>33290.196004449157</v>
      </c>
      <c r="W20" s="1">
        <f t="shared" si="20"/>
        <v>40012.735604894071</v>
      </c>
      <c r="X20" s="1">
        <f t="shared" si="20"/>
        <v>47406.729165383484</v>
      </c>
      <c r="Y20" s="1">
        <f t="shared" si="20"/>
        <v>55541.002081921826</v>
      </c>
      <c r="Z20" s="1">
        <f t="shared" si="20"/>
        <v>64488.702290114015</v>
      </c>
    </row>
    <row r="21" spans="1:26" s="24" customFormat="1" x14ac:dyDescent="0.25">
      <c r="A21" s="29" t="s">
        <v>21</v>
      </c>
      <c r="C21" s="25">
        <f>SUM($C$20:C20)</f>
        <v>-3003.0238595800001</v>
      </c>
      <c r="D21" s="25">
        <f>SUM($C$20:D20)</f>
        <v>-4782.7054947400002</v>
      </c>
      <c r="E21" s="25">
        <f>SUM($C$20:E20)</f>
        <v>-14022.670400219999</v>
      </c>
      <c r="F21" s="25">
        <f>SUM($C$20:F20)</f>
        <v>-18303.940701727999</v>
      </c>
      <c r="G21" s="25">
        <f>SUM($C$20:G20)</f>
        <v>-15409.8808665536</v>
      </c>
      <c r="H21" s="25">
        <f>SUM($C$20:H20)</f>
        <v>-11625.926390576158</v>
      </c>
      <c r="I21" s="25">
        <f>SUM($C$20:I20)</f>
        <v>-10679.194676609997</v>
      </c>
      <c r="J21" s="25">
        <f>SUM($C$20:J20)</f>
        <v>-2609.2132055489119</v>
      </c>
      <c r="K21" s="25">
        <f>SUM($C$20:K20)</f>
        <v>259.70548617133409</v>
      </c>
      <c r="L21" s="25">
        <f>SUM($C$20:L20)</f>
        <v>6201.121981649615</v>
      </c>
      <c r="M21" s="25">
        <f>SUM($C$20:M20)</f>
        <v>15675.910951449641</v>
      </c>
      <c r="N21" s="25">
        <f>SUM($C$20:N20)</f>
        <v>27859.618818229668</v>
      </c>
      <c r="O21" s="25">
        <f>SUM($C$20:O20)</f>
        <v>44422.476529186839</v>
      </c>
      <c r="P21" s="25">
        <f>SUM($C$20:P20)</f>
        <v>64435.06001123973</v>
      </c>
      <c r="Q21" s="25">
        <f>SUM($C$20:Q20)</f>
        <v>88241.541841497907</v>
      </c>
      <c r="R21" s="25">
        <f>SUM($C$20:R20)</f>
        <v>100222.19185478191</v>
      </c>
      <c r="S21" s="25">
        <f>SUM($C$20:S20)</f>
        <v>116794.42686939432</v>
      </c>
      <c r="T21" s="25">
        <f>SUM($C$20:T20)</f>
        <v>138417.40538546795</v>
      </c>
      <c r="U21" s="25">
        <f>SUM($C$20:U20)</f>
        <v>165596.20175314898</v>
      </c>
      <c r="V21" s="25">
        <f>SUM($C$20:V20)</f>
        <v>198886.39775759814</v>
      </c>
      <c r="W21" s="25">
        <f>SUM($C$20:W20)</f>
        <v>238899.1333624922</v>
      </c>
      <c r="X21" s="25">
        <f>SUM($C$20:X20)</f>
        <v>286305.8625278757</v>
      </c>
      <c r="Y21" s="25">
        <f>SUM($C$20:Y20)</f>
        <v>341846.86460979754</v>
      </c>
      <c r="Z21" s="25">
        <f>SUM($C$20:Z20)</f>
        <v>406335.56689991156</v>
      </c>
    </row>
    <row r="23" spans="1:26" s="23" customFormat="1" x14ac:dyDescent="0.25"/>
    <row r="24" spans="1:26" x14ac:dyDescent="0.25">
      <c r="A24" s="32" t="s">
        <v>25</v>
      </c>
      <c r="B24" t="s">
        <v>10</v>
      </c>
      <c r="C24">
        <v>1</v>
      </c>
      <c r="D24">
        <v>2</v>
      </c>
      <c r="E24">
        <v>2</v>
      </c>
      <c r="F24">
        <v>3</v>
      </c>
      <c r="G24">
        <v>4</v>
      </c>
      <c r="H24">
        <v>5</v>
      </c>
      <c r="I24">
        <v>6</v>
      </c>
      <c r="J24">
        <v>6</v>
      </c>
      <c r="K24">
        <v>6</v>
      </c>
      <c r="L24">
        <v>6</v>
      </c>
      <c r="M24">
        <v>6</v>
      </c>
      <c r="N24">
        <v>6</v>
      </c>
      <c r="O24">
        <v>6</v>
      </c>
      <c r="P24">
        <v>6</v>
      </c>
      <c r="Q24">
        <v>6</v>
      </c>
      <c r="R24">
        <v>6</v>
      </c>
      <c r="S24">
        <v>6</v>
      </c>
      <c r="T24">
        <v>6</v>
      </c>
      <c r="U24">
        <v>6</v>
      </c>
      <c r="V24">
        <v>6</v>
      </c>
      <c r="W24">
        <v>6</v>
      </c>
      <c r="X24">
        <v>6</v>
      </c>
      <c r="Y24">
        <v>6</v>
      </c>
      <c r="Z24">
        <v>6</v>
      </c>
    </row>
    <row r="25" spans="1:26" x14ac:dyDescent="0.25">
      <c r="A25" s="31"/>
      <c r="B25" t="s">
        <v>15</v>
      </c>
      <c r="C25">
        <v>0.1</v>
      </c>
      <c r="D25">
        <v>0.4</v>
      </c>
      <c r="E25">
        <v>0.6</v>
      </c>
      <c r="F25">
        <v>0.7</v>
      </c>
      <c r="G25">
        <v>0.7</v>
      </c>
      <c r="H25">
        <v>0.7</v>
      </c>
      <c r="I25">
        <v>0.7</v>
      </c>
      <c r="J25">
        <v>0.7</v>
      </c>
      <c r="K25">
        <v>0.7</v>
      </c>
      <c r="L25">
        <v>0.7</v>
      </c>
      <c r="M25">
        <v>0.7</v>
      </c>
      <c r="N25">
        <v>0.7</v>
      </c>
      <c r="O25">
        <v>0.8</v>
      </c>
      <c r="P25">
        <v>0.8</v>
      </c>
      <c r="Q25">
        <v>0.8</v>
      </c>
      <c r="R25">
        <v>0.8</v>
      </c>
      <c r="S25">
        <v>0.8</v>
      </c>
      <c r="T25">
        <v>0.8</v>
      </c>
      <c r="U25">
        <v>0.8</v>
      </c>
      <c r="V25">
        <v>0.8</v>
      </c>
      <c r="W25">
        <v>0.8</v>
      </c>
      <c r="X25">
        <v>0.8</v>
      </c>
      <c r="Y25">
        <v>0.8</v>
      </c>
      <c r="Z25">
        <v>0.8</v>
      </c>
    </row>
    <row r="26" spans="1:26" x14ac:dyDescent="0.25">
      <c r="A26" s="31"/>
      <c r="B26" t="s">
        <v>23</v>
      </c>
      <c r="C26" s="20">
        <v>0</v>
      </c>
      <c r="D26" s="20">
        <v>100</v>
      </c>
      <c r="E26" s="20">
        <v>2</v>
      </c>
      <c r="F26" s="20">
        <v>0.4</v>
      </c>
      <c r="G26" s="20">
        <v>2</v>
      </c>
      <c r="H26" s="20">
        <v>0.33</v>
      </c>
      <c r="I26" s="20">
        <v>0.25</v>
      </c>
      <c r="J26" s="20">
        <v>0.15</v>
      </c>
      <c r="K26" s="20">
        <v>0.15</v>
      </c>
      <c r="L26" s="20">
        <v>0.15</v>
      </c>
      <c r="M26" s="20">
        <v>0.15</v>
      </c>
      <c r="N26" s="20">
        <v>0.1</v>
      </c>
      <c r="O26" s="20">
        <v>0.1</v>
      </c>
      <c r="P26" s="20">
        <v>0.1</v>
      </c>
      <c r="Q26" s="20">
        <v>0.1</v>
      </c>
      <c r="R26" s="20">
        <v>0.1</v>
      </c>
      <c r="S26" s="20">
        <v>0.1</v>
      </c>
      <c r="T26" s="20">
        <v>0.1</v>
      </c>
      <c r="U26" s="20">
        <v>0.1</v>
      </c>
      <c r="V26" s="20">
        <v>0.1</v>
      </c>
      <c r="W26" s="20">
        <v>0.1</v>
      </c>
      <c r="X26" s="20">
        <v>0.1</v>
      </c>
      <c r="Y26" s="20">
        <v>0.1</v>
      </c>
      <c r="Z26" s="20">
        <v>0.1</v>
      </c>
    </row>
    <row r="27" spans="1:26" x14ac:dyDescent="0.25">
      <c r="A27" s="31"/>
      <c r="B27" t="s">
        <v>24</v>
      </c>
      <c r="C27" s="1">
        <v>100</v>
      </c>
      <c r="D27" s="1">
        <f>(D26+1)*C27</f>
        <v>10100</v>
      </c>
      <c r="E27" s="1">
        <f t="shared" ref="E27:H27" si="21">(E26+1)*D27</f>
        <v>30300</v>
      </c>
      <c r="F27" s="1">
        <f t="shared" si="21"/>
        <v>42420</v>
      </c>
      <c r="G27" s="1">
        <f t="shared" si="21"/>
        <v>127260</v>
      </c>
      <c r="H27" s="1">
        <f t="shared" si="21"/>
        <v>169255.80000000002</v>
      </c>
      <c r="I27" s="38">
        <f t="shared" ref="I27" si="22">(I26+1)*H27</f>
        <v>211569.75000000003</v>
      </c>
      <c r="J27" s="38">
        <f t="shared" ref="J27" si="23">(J26+1)*I27</f>
        <v>243305.21250000002</v>
      </c>
      <c r="K27" s="38">
        <f t="shared" ref="K27" si="24">(K26+1)*J27</f>
        <v>279800.99437500001</v>
      </c>
      <c r="L27" s="38">
        <f t="shared" ref="L27" si="25">(L26+1)*K27</f>
        <v>321771.14353125001</v>
      </c>
      <c r="M27" s="38">
        <f t="shared" ref="M27" si="26">(M26+1)*L27</f>
        <v>370036.81506093749</v>
      </c>
      <c r="N27" s="38">
        <f t="shared" ref="N27" si="27">(N26+1)*M27</f>
        <v>407040.49656703125</v>
      </c>
      <c r="O27" s="38">
        <f t="shared" ref="O27" si="28">(O26+1)*N27</f>
        <v>447744.54622373439</v>
      </c>
      <c r="P27" s="38">
        <f t="shared" ref="P27" si="29">(P26+1)*O27</f>
        <v>492519.00084610784</v>
      </c>
      <c r="Q27" s="38">
        <f t="shared" ref="Q27" si="30">(Q26+1)*P27</f>
        <v>541770.90093071864</v>
      </c>
      <c r="R27" s="38">
        <f t="shared" ref="R27" si="31">(R26+1)*Q27</f>
        <v>595947.99102379056</v>
      </c>
      <c r="S27" s="38">
        <f t="shared" ref="S27" si="32">(S26+1)*R27</f>
        <v>655542.79012616968</v>
      </c>
      <c r="T27" s="38">
        <f t="shared" ref="T27" si="33">(T26+1)*S27</f>
        <v>721097.06913878676</v>
      </c>
      <c r="U27" s="38">
        <f t="shared" ref="U27" si="34">(U26+1)*T27</f>
        <v>793206.77605266555</v>
      </c>
      <c r="V27" s="38">
        <f t="shared" ref="V27" si="35">(V26+1)*U27</f>
        <v>872527.45365793223</v>
      </c>
      <c r="W27" s="38">
        <f t="shared" ref="W27" si="36">(W26+1)*V27</f>
        <v>959780.19902372558</v>
      </c>
      <c r="X27" s="38">
        <f t="shared" ref="X27" si="37">(X26+1)*W27</f>
        <v>1055758.2189260982</v>
      </c>
      <c r="Y27" s="38">
        <f t="shared" ref="Y27" si="38">(Y26+1)*X27</f>
        <v>1161334.040818708</v>
      </c>
      <c r="Z27" s="38">
        <f t="shared" ref="Z27" si="39">(Z26+1)*Y27</f>
        <v>1277467.4449005788</v>
      </c>
    </row>
    <row r="28" spans="1:26" x14ac:dyDescent="0.25">
      <c r="A28" s="31"/>
      <c r="B28" t="s">
        <v>0</v>
      </c>
      <c r="C28" s="1">
        <f>C27*C24</f>
        <v>100</v>
      </c>
      <c r="D28" s="1">
        <f t="shared" ref="D28:M28" si="40">D27*D24</f>
        <v>20200</v>
      </c>
      <c r="E28" s="1">
        <f t="shared" si="40"/>
        <v>60600</v>
      </c>
      <c r="F28" s="1">
        <f t="shared" si="40"/>
        <v>127260</v>
      </c>
      <c r="G28" s="1">
        <f t="shared" si="40"/>
        <v>509040</v>
      </c>
      <c r="H28" s="1">
        <f t="shared" si="40"/>
        <v>846279.00000000012</v>
      </c>
      <c r="I28" s="1">
        <f t="shared" si="40"/>
        <v>1269418.5000000002</v>
      </c>
      <c r="J28" s="1">
        <f t="shared" si="40"/>
        <v>1459831.2750000001</v>
      </c>
      <c r="K28" s="1">
        <f t="shared" si="40"/>
        <v>1678805.9662500001</v>
      </c>
      <c r="L28" s="1">
        <f t="shared" si="40"/>
        <v>1930626.8611874999</v>
      </c>
      <c r="M28" s="1">
        <f t="shared" si="40"/>
        <v>2220220.8903656248</v>
      </c>
      <c r="N28" s="1">
        <f>N27*N24</f>
        <v>2442242.9794021873</v>
      </c>
      <c r="O28" s="1">
        <f t="shared" ref="O28:Z28" si="41">O27*O24</f>
        <v>2686467.2773424061</v>
      </c>
      <c r="P28" s="1">
        <f t="shared" si="41"/>
        <v>2955114.0050766468</v>
      </c>
      <c r="Q28" s="1">
        <f t="shared" si="41"/>
        <v>3250625.405584312</v>
      </c>
      <c r="R28" s="1">
        <f t="shared" si="41"/>
        <v>3575687.9461427433</v>
      </c>
      <c r="S28" s="1">
        <f t="shared" si="41"/>
        <v>3933256.7407570183</v>
      </c>
      <c r="T28" s="1">
        <f t="shared" si="41"/>
        <v>4326582.4148327205</v>
      </c>
      <c r="U28" s="1">
        <f t="shared" si="41"/>
        <v>4759240.6563159935</v>
      </c>
      <c r="V28" s="1">
        <f t="shared" si="41"/>
        <v>5235164.7219475936</v>
      </c>
      <c r="W28" s="1">
        <f t="shared" si="41"/>
        <v>5758681.1941423537</v>
      </c>
      <c r="X28" s="1">
        <f t="shared" si="41"/>
        <v>6334549.3135565892</v>
      </c>
      <c r="Y28" s="1">
        <f t="shared" si="41"/>
        <v>6968004.2449122481</v>
      </c>
      <c r="Z28" s="1">
        <f t="shared" si="41"/>
        <v>7664804.6694034729</v>
      </c>
    </row>
    <row r="29" spans="1:26" s="23" customFormat="1" x14ac:dyDescent="0.25">
      <c r="A29" s="33"/>
      <c r="B29" s="23" t="s">
        <v>11</v>
      </c>
      <c r="C29" s="2">
        <f>C28*C25</f>
        <v>10</v>
      </c>
      <c r="D29" s="2">
        <f t="shared" ref="D29:N29" si="42">D28*D25</f>
        <v>8080</v>
      </c>
      <c r="E29" s="2">
        <f t="shared" si="42"/>
        <v>36360</v>
      </c>
      <c r="F29" s="2">
        <f t="shared" si="42"/>
        <v>89082</v>
      </c>
      <c r="G29" s="2">
        <f t="shared" si="42"/>
        <v>356328</v>
      </c>
      <c r="H29" s="2">
        <f t="shared" si="42"/>
        <v>592395.30000000005</v>
      </c>
      <c r="I29" s="2">
        <f t="shared" si="42"/>
        <v>888592.95000000007</v>
      </c>
      <c r="J29" s="2">
        <f t="shared" si="42"/>
        <v>1021881.8925000001</v>
      </c>
      <c r="K29" s="2">
        <f t="shared" si="42"/>
        <v>1175164.176375</v>
      </c>
      <c r="L29" s="2">
        <f t="shared" si="42"/>
        <v>1351438.8028312498</v>
      </c>
      <c r="M29" s="2">
        <f t="shared" si="42"/>
        <v>1554154.6232559374</v>
      </c>
      <c r="N29" s="2">
        <f t="shared" si="42"/>
        <v>1709570.085581531</v>
      </c>
      <c r="O29" s="2">
        <f t="shared" ref="O29:Z29" si="43">O28*O25</f>
        <v>2149173.8218739252</v>
      </c>
      <c r="P29" s="2">
        <f t="shared" si="43"/>
        <v>2364091.2040613177</v>
      </c>
      <c r="Q29" s="2">
        <f t="shared" si="43"/>
        <v>2600500.3244674499</v>
      </c>
      <c r="R29" s="2">
        <f t="shared" si="43"/>
        <v>2860550.3569141948</v>
      </c>
      <c r="S29" s="2">
        <f t="shared" si="43"/>
        <v>3146605.3926056148</v>
      </c>
      <c r="T29" s="2">
        <f t="shared" si="43"/>
        <v>3461265.9318661764</v>
      </c>
      <c r="U29" s="2">
        <f t="shared" si="43"/>
        <v>3807392.5250527952</v>
      </c>
      <c r="V29" s="2">
        <f t="shared" si="43"/>
        <v>4188131.7775580753</v>
      </c>
      <c r="W29" s="2">
        <f t="shared" si="43"/>
        <v>4606944.9553138828</v>
      </c>
      <c r="X29" s="2">
        <f t="shared" si="43"/>
        <v>5067639.4508452713</v>
      </c>
      <c r="Y29" s="2">
        <f t="shared" si="43"/>
        <v>5574403.3959297985</v>
      </c>
      <c r="Z29" s="2">
        <f t="shared" si="43"/>
        <v>6131843.7355227787</v>
      </c>
    </row>
    <row r="31" spans="1:26" x14ac:dyDescent="0.25">
      <c r="C31" s="36">
        <f>'input data'!$C$2-INDEX('input data'!$C$6:$G$6,MATCH(C29,'input data'!$C$5:$G$5,1))</f>
        <v>1.1000000000000003E-3</v>
      </c>
      <c r="D31" s="36">
        <f>'input data'!$C$2-INDEX('input data'!$C$6:$G$6,MATCH(D29,'input data'!$C$5:$G$5,1))</f>
        <v>4.5000000000000005E-3</v>
      </c>
      <c r="E31" s="36">
        <f>'input data'!$C$2-INDEX('input data'!$C$6:$G$6,MATCH(E29,'input data'!$C$5:$G$5,1))</f>
        <v>6.0000000000000019E-3</v>
      </c>
      <c r="F31" s="36">
        <f>'input data'!$C$2-INDEX('input data'!$C$6:$G$6,MATCH(F29,'input data'!$C$5:$G$5,1))</f>
        <v>6.0000000000000019E-3</v>
      </c>
      <c r="G31" s="36">
        <f>'input data'!$C$2-INDEX('input data'!$C$6:$G$6,MATCH(G29,'input data'!$C$5:$G$5,1))</f>
        <v>8.0000000000000002E-3</v>
      </c>
      <c r="H31" s="36">
        <f>'input data'!$C$2-INDEX('input data'!$C$6:$G$6,MATCH(H29,'input data'!$C$5:$G$5,1))</f>
        <v>8.0000000000000002E-3</v>
      </c>
      <c r="I31" s="36">
        <f>'input data'!$C$2-INDEX('input data'!$C$6:$G$6,MATCH(I29,'input data'!$C$5:$G$5,1))</f>
        <v>8.0000000000000002E-3</v>
      </c>
      <c r="J31" s="36">
        <f>'input data'!$C$2-INDEX('input data'!$C$6:$G$6,MATCH(J29,'input data'!$C$5:$G$5,1))</f>
        <v>8.0000000000000002E-3</v>
      </c>
      <c r="K31" s="36">
        <f>'input data'!$C$2-INDEX('input data'!$C$6:$G$6,MATCH(K29,'input data'!$C$5:$G$5,1))</f>
        <v>8.0000000000000002E-3</v>
      </c>
      <c r="L31" s="36">
        <f>'input data'!$C$2-INDEX('input data'!$C$6:$G$6,MATCH(L29,'input data'!$C$5:$G$5,1))</f>
        <v>8.0000000000000002E-3</v>
      </c>
      <c r="M31" s="36">
        <f>'input data'!$C$2-INDEX('input data'!$C$6:$G$6,MATCH(M29,'input data'!$C$5:$G$5,1))</f>
        <v>8.0000000000000002E-3</v>
      </c>
      <c r="N31" s="36">
        <f>'input data'!$C$2-INDEX('input data'!$C$6:$G$6,MATCH(N29,'input data'!$C$5:$G$5,1))</f>
        <v>8.0000000000000002E-3</v>
      </c>
      <c r="O31" s="36">
        <f>'input data'!$C$2-INDEX('input data'!$C$6:$G$6,MATCH(O29,'input data'!$C$5:$G$5,1))</f>
        <v>8.0000000000000002E-3</v>
      </c>
      <c r="P31" s="36">
        <f>'input data'!$C$2-INDEX('input data'!$C$6:$G$6,MATCH(P29,'input data'!$C$5:$G$5,1))</f>
        <v>8.0000000000000002E-3</v>
      </c>
      <c r="Q31" s="36">
        <f>'input data'!$C$2-INDEX('input data'!$C$6:$G$6,MATCH(Q29,'input data'!$C$5:$G$5,1))</f>
        <v>8.0000000000000002E-3</v>
      </c>
      <c r="R31" s="36">
        <f>'input data'!$C$2-INDEX('input data'!$C$6:$G$6,MATCH(R29,'input data'!$C$5:$G$5,1))</f>
        <v>8.0000000000000002E-3</v>
      </c>
      <c r="S31" s="36">
        <f>'input data'!$C$2-INDEX('input data'!$C$6:$G$6,MATCH(S29,'input data'!$C$5:$G$5,1))</f>
        <v>8.0000000000000002E-3</v>
      </c>
      <c r="T31" s="36">
        <f>'input data'!$C$2-INDEX('input data'!$C$6:$G$6,MATCH(T29,'input data'!$C$5:$G$5,1))</f>
        <v>8.0000000000000002E-3</v>
      </c>
      <c r="U31" s="36">
        <f>'input data'!$C$2-INDEX('input data'!$C$6:$G$6,MATCH(U29,'input data'!$C$5:$G$5,1))</f>
        <v>8.0000000000000002E-3</v>
      </c>
      <c r="V31" s="36">
        <f>'input data'!$C$2-INDEX('input data'!$C$6:$G$6,MATCH(V29,'input data'!$C$5:$G$5,1))</f>
        <v>8.0000000000000002E-3</v>
      </c>
      <c r="W31" s="36">
        <f>'input data'!$C$2-INDEX('input data'!$C$6:$G$6,MATCH(W29,'input data'!$C$5:$G$5,1))</f>
        <v>8.0000000000000002E-3</v>
      </c>
      <c r="X31" s="36">
        <f>'input data'!$C$2-INDEX('input data'!$C$6:$G$6,MATCH(X29,'input data'!$C$5:$G$5,1))</f>
        <v>8.0000000000000002E-3</v>
      </c>
      <c r="Y31" s="36">
        <f>'input data'!$C$2-INDEX('input data'!$C$6:$G$6,MATCH(Y29,'input data'!$C$5:$G$5,1))</f>
        <v>8.0000000000000002E-3</v>
      </c>
      <c r="Z31" s="36">
        <f>'input data'!$C$2-INDEX('input data'!$C$6:$G$6,MATCH(Z29,'input data'!$C$5:$G$5,1))</f>
        <v>8.0000000000000002E-3</v>
      </c>
    </row>
    <row r="35" spans="23:25" x14ac:dyDescent="0.25">
      <c r="W35" s="37"/>
      <c r="X35" s="37" t="s">
        <v>41</v>
      </c>
      <c r="Y35" s="37"/>
    </row>
    <row r="36" spans="23:25" x14ac:dyDescent="0.25">
      <c r="W36" s="37" t="s">
        <v>42</v>
      </c>
      <c r="X36" s="37">
        <v>1998</v>
      </c>
      <c r="Y36" s="37"/>
    </row>
    <row r="37" spans="23:25" x14ac:dyDescent="0.25">
      <c r="W37" s="39" t="s">
        <v>43</v>
      </c>
      <c r="X37" s="37" t="s">
        <v>44</v>
      </c>
      <c r="Y37" s="37"/>
    </row>
    <row r="38" spans="23:25" x14ac:dyDescent="0.25">
      <c r="W38" s="37" t="s">
        <v>45</v>
      </c>
      <c r="X38" s="37" t="s">
        <v>46</v>
      </c>
      <c r="Y38" s="37" t="s">
        <v>47</v>
      </c>
    </row>
    <row r="39" spans="23:25" x14ac:dyDescent="0.25">
      <c r="W39" s="37" t="s">
        <v>48</v>
      </c>
      <c r="X39" s="37" t="s">
        <v>49</v>
      </c>
      <c r="Y39" s="37"/>
    </row>
  </sheetData>
  <mergeCells count="3">
    <mergeCell ref="A4:A12"/>
    <mergeCell ref="A14:A16"/>
    <mergeCell ref="A24:A2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showGridLines="0" tabSelected="1" zoomScaleNormal="100" workbookViewId="0">
      <selection activeCell="J39" sqref="J39"/>
    </sheetView>
  </sheetViews>
  <sheetFormatPr defaultRowHeight="15" x14ac:dyDescent="0.25"/>
  <cols>
    <col min="1" max="1" width="28" customWidth="1"/>
  </cols>
  <sheetData>
    <row r="1" spans="1:10" ht="18.75" x14ac:dyDescent="0.3">
      <c r="A1" s="17" t="s">
        <v>29</v>
      </c>
    </row>
    <row r="2" spans="1:10" x14ac:dyDescent="0.25">
      <c r="B2" t="s">
        <v>39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</row>
    <row r="3" spans="1:10" x14ac:dyDescent="0.25">
      <c r="A3" t="s">
        <v>38</v>
      </c>
      <c r="B3">
        <v>0</v>
      </c>
      <c r="C3" s="1">
        <f>ROUND(timeline!E27,-3)</f>
        <v>30000</v>
      </c>
      <c r="D3" s="1">
        <f>ROUND(timeline!H27,-3)</f>
        <v>169000</v>
      </c>
      <c r="E3" s="1">
        <f>ROUND(timeline!K27,-3)</f>
        <v>280000</v>
      </c>
      <c r="F3" s="1">
        <f>ROUND(timeline!N27,-3)</f>
        <v>407000</v>
      </c>
      <c r="G3" s="1">
        <f>ROUND(timeline!Q27,-3)</f>
        <v>542000</v>
      </c>
      <c r="H3" s="1">
        <f>ROUND(timeline!T27,-3)</f>
        <v>721000</v>
      </c>
      <c r="I3" s="1">
        <f>ROUND(timeline!W27,-3)</f>
        <v>960000</v>
      </c>
      <c r="J3" s="1">
        <f>ROUND(timeline!Z27,-3)</f>
        <v>1277000</v>
      </c>
    </row>
    <row r="4" spans="1:10" x14ac:dyDescent="0.25">
      <c r="A4" t="s">
        <v>21</v>
      </c>
      <c r="B4">
        <v>0</v>
      </c>
      <c r="C4" s="1">
        <f>ROUND(timeline!E21,-2)</f>
        <v>-14000</v>
      </c>
      <c r="D4" s="1">
        <f>ROUND(timeline!H21,-2)</f>
        <v>-11600</v>
      </c>
      <c r="E4" s="1">
        <f>ROUND(timeline!K21,-2)</f>
        <v>300</v>
      </c>
      <c r="F4" s="1">
        <f>ROUND(timeline!N21,-2)</f>
        <v>27900</v>
      </c>
      <c r="G4" s="1">
        <f>ROUND(timeline!Q21,-2)</f>
        <v>88200</v>
      </c>
      <c r="H4" s="1">
        <f>ROUND(timeline!T21,-2)</f>
        <v>138400</v>
      </c>
      <c r="I4" s="1">
        <f>ROUND(timeline!W21,-2)</f>
        <v>238900</v>
      </c>
      <c r="J4" s="1">
        <f>ROUND(timeline!Z21,-2)</f>
        <v>406300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timeline</vt:lpstr>
      <vt:lpstr>chart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Akimenko, Aleksandr [GCB]</dc:creator>
  <cp:lastModifiedBy>Akimenko, Aleksandr [GCB]</cp:lastModifiedBy>
  <dcterms:created xsi:type="dcterms:W3CDTF">2017-08-23T11:33:06Z</dcterms:created>
  <dcterms:modified xsi:type="dcterms:W3CDTF">2017-09-26T14:47:42Z</dcterms:modified>
</cp:coreProperties>
</file>