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monthly" sheetId="1" r:id="rId1"/>
    <sheet name="timeline" sheetId="2" r:id="rId2"/>
  </sheets>
  <calcPr calcId="145621"/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7" i="2"/>
  <c r="D25" i="2" l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O26" i="2" s="1"/>
  <c r="O8" i="2" s="1"/>
  <c r="O10" i="2" s="1"/>
  <c r="P25" i="2" l="1"/>
  <c r="Q25" i="2" s="1"/>
  <c r="O27" i="2"/>
  <c r="O13" i="2" s="1"/>
  <c r="O12" i="2"/>
  <c r="P26" i="2"/>
  <c r="N26" i="2"/>
  <c r="D26" i="2"/>
  <c r="D8" i="2" s="1"/>
  <c r="D10" i="2" s="1"/>
  <c r="E26" i="2"/>
  <c r="E8" i="2" s="1"/>
  <c r="E10" i="2" s="1"/>
  <c r="F26" i="2"/>
  <c r="G26" i="2"/>
  <c r="H26" i="2"/>
  <c r="I26" i="2"/>
  <c r="J26" i="2"/>
  <c r="K26" i="2"/>
  <c r="K27" i="2" s="1"/>
  <c r="K13" i="2" s="1"/>
  <c r="L26" i="2"/>
  <c r="M26" i="2"/>
  <c r="C26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O14" i="2" l="1"/>
  <c r="O16" i="2" s="1"/>
  <c r="O17" i="2" s="1"/>
  <c r="O18" i="2" s="1"/>
  <c r="Q26" i="2"/>
  <c r="R25" i="2"/>
  <c r="P8" i="2"/>
  <c r="P10" i="2" s="1"/>
  <c r="P12" i="2"/>
  <c r="P27" i="2"/>
  <c r="P13" i="2" s="1"/>
  <c r="C27" i="2"/>
  <c r="C13" i="2" s="1"/>
  <c r="C8" i="2"/>
  <c r="C10" i="2" s="1"/>
  <c r="I12" i="2"/>
  <c r="I8" i="2"/>
  <c r="I10" i="2" s="1"/>
  <c r="G27" i="2"/>
  <c r="G13" i="2" s="1"/>
  <c r="G8" i="2"/>
  <c r="G10" i="2" s="1"/>
  <c r="F27" i="2"/>
  <c r="F13" i="2" s="1"/>
  <c r="F8" i="2"/>
  <c r="F10" i="2" s="1"/>
  <c r="H12" i="2"/>
  <c r="H8" i="2"/>
  <c r="H10" i="2" s="1"/>
  <c r="D12" i="2"/>
  <c r="M27" i="2"/>
  <c r="M13" i="2" s="1"/>
  <c r="M8" i="2"/>
  <c r="M10" i="2" s="1"/>
  <c r="L12" i="2"/>
  <c r="L8" i="2"/>
  <c r="L10" i="2" s="1"/>
  <c r="K12" i="2"/>
  <c r="K14" i="2" s="1"/>
  <c r="K8" i="2"/>
  <c r="K10" i="2" s="1"/>
  <c r="N12" i="2"/>
  <c r="N8" i="2"/>
  <c r="N10" i="2" s="1"/>
  <c r="J12" i="2"/>
  <c r="J8" i="2"/>
  <c r="J10" i="2" s="1"/>
  <c r="G12" i="2"/>
  <c r="N27" i="2"/>
  <c r="N13" i="2" s="1"/>
  <c r="C12" i="2"/>
  <c r="H27" i="2"/>
  <c r="H13" i="2" s="1"/>
  <c r="H14" i="2" s="1"/>
  <c r="F12" i="2"/>
  <c r="J27" i="2"/>
  <c r="J13" i="2" s="1"/>
  <c r="M12" i="2"/>
  <c r="E12" i="2"/>
  <c r="I27" i="2"/>
  <c r="I13" i="2" s="1"/>
  <c r="E27" i="2"/>
  <c r="E13" i="2" s="1"/>
  <c r="L27" i="2"/>
  <c r="L13" i="2" s="1"/>
  <c r="D27" i="2"/>
  <c r="D13" i="2" s="1"/>
  <c r="C17" i="1"/>
  <c r="C16" i="1"/>
  <c r="P14" i="2" l="1"/>
  <c r="P16" i="2" s="1"/>
  <c r="P17" i="2" s="1"/>
  <c r="P18" i="2" s="1"/>
  <c r="S25" i="2"/>
  <c r="R26" i="2"/>
  <c r="Q8" i="2"/>
  <c r="Q10" i="2" s="1"/>
  <c r="Q12" i="2"/>
  <c r="Q27" i="2"/>
  <c r="Q13" i="2" s="1"/>
  <c r="D14" i="2"/>
  <c r="D16" i="2" s="1"/>
  <c r="E14" i="2"/>
  <c r="E16" i="2" s="1"/>
  <c r="N14" i="2"/>
  <c r="N16" i="2" s="1"/>
  <c r="I14" i="2"/>
  <c r="I16" i="2" s="1"/>
  <c r="G14" i="2"/>
  <c r="G16" i="2" s="1"/>
  <c r="C14" i="2"/>
  <c r="C16" i="2" s="1"/>
  <c r="F14" i="2"/>
  <c r="F16" i="2" s="1"/>
  <c r="H16" i="2"/>
  <c r="K16" i="2"/>
  <c r="M14" i="2"/>
  <c r="M16" i="2" s="1"/>
  <c r="L14" i="2"/>
  <c r="L16" i="2" s="1"/>
  <c r="J14" i="2"/>
  <c r="J16" i="2" s="1"/>
  <c r="D17" i="1"/>
  <c r="E17" i="1" s="1"/>
  <c r="G17" i="1" s="1"/>
  <c r="D16" i="1"/>
  <c r="E16" i="1" s="1"/>
  <c r="G16" i="1" s="1"/>
  <c r="B18" i="1"/>
  <c r="Q14" i="2" l="1"/>
  <c r="Q16" i="2" s="1"/>
  <c r="R8" i="2"/>
  <c r="R10" i="2" s="1"/>
  <c r="R12" i="2"/>
  <c r="R27" i="2"/>
  <c r="R13" i="2" s="1"/>
  <c r="T25" i="2"/>
  <c r="S26" i="2"/>
  <c r="C17" i="2"/>
  <c r="C18" i="2" s="1"/>
  <c r="C19" i="2" s="1"/>
  <c r="G17" i="2"/>
  <c r="G18" i="2" s="1"/>
  <c r="J17" i="2"/>
  <c r="J18" i="2" s="1"/>
  <c r="I17" i="2"/>
  <c r="I18" i="2" s="1"/>
  <c r="L17" i="2"/>
  <c r="L18" i="2" s="1"/>
  <c r="N17" i="2"/>
  <c r="N18" i="2" s="1"/>
  <c r="M17" i="2"/>
  <c r="M18" i="2" s="1"/>
  <c r="E17" i="2"/>
  <c r="E18" i="2" s="1"/>
  <c r="K17" i="2"/>
  <c r="K18" i="2" s="1"/>
  <c r="D17" i="2"/>
  <c r="D18" i="2" s="1"/>
  <c r="H17" i="2"/>
  <c r="H18" i="2" s="1"/>
  <c r="F17" i="2"/>
  <c r="F18" i="2" s="1"/>
  <c r="F16" i="1"/>
  <c r="F17" i="1"/>
  <c r="B19" i="1"/>
  <c r="C19" i="1" s="1"/>
  <c r="D19" i="1" s="1"/>
  <c r="E19" i="1" s="1"/>
  <c r="G19" i="1" s="1"/>
  <c r="C18" i="1"/>
  <c r="D18" i="1" s="1"/>
  <c r="E18" i="1" s="1"/>
  <c r="G18" i="1" s="1"/>
  <c r="O19" i="2" l="1"/>
  <c r="P19" i="2"/>
  <c r="U25" i="2"/>
  <c r="T26" i="2"/>
  <c r="S27" i="2"/>
  <c r="S13" i="2" s="1"/>
  <c r="S8" i="2"/>
  <c r="S10" i="2" s="1"/>
  <c r="S12" i="2"/>
  <c r="R14" i="2"/>
  <c r="R16" i="2" s="1"/>
  <c r="Q17" i="2"/>
  <c r="Q18" i="2" s="1"/>
  <c r="E19" i="2"/>
  <c r="H19" i="2"/>
  <c r="G19" i="2"/>
  <c r="I19" i="2"/>
  <c r="K19" i="2"/>
  <c r="F19" i="2"/>
  <c r="J19" i="2"/>
  <c r="D19" i="2"/>
  <c r="L19" i="2"/>
  <c r="M19" i="2"/>
  <c r="N19" i="2"/>
  <c r="B20" i="1"/>
  <c r="C20" i="1" s="1"/>
  <c r="F18" i="1"/>
  <c r="F19" i="1"/>
  <c r="B21" i="1"/>
  <c r="C21" i="1" s="1"/>
  <c r="D20" i="1"/>
  <c r="E20" i="1" s="1"/>
  <c r="G20" i="1" s="1"/>
  <c r="S14" i="2" l="1"/>
  <c r="S16" i="2" s="1"/>
  <c r="S17" i="2" s="1"/>
  <c r="S18" i="2" s="1"/>
  <c r="R17" i="2"/>
  <c r="R18" i="2" s="1"/>
  <c r="R19" i="2" s="1"/>
  <c r="Q19" i="2"/>
  <c r="T27" i="2"/>
  <c r="T13" i="2" s="1"/>
  <c r="T8" i="2"/>
  <c r="T10" i="2" s="1"/>
  <c r="T12" i="2"/>
  <c r="V25" i="2"/>
  <c r="U26" i="2"/>
  <c r="F20" i="1"/>
  <c r="D21" i="1"/>
  <c r="E21" i="1" s="1"/>
  <c r="G21" i="1" s="1"/>
  <c r="B22" i="1"/>
  <c r="C22" i="1" s="1"/>
  <c r="S19" i="2" l="1"/>
  <c r="U27" i="2"/>
  <c r="U13" i="2" s="1"/>
  <c r="U8" i="2"/>
  <c r="U10" i="2" s="1"/>
  <c r="U12" i="2"/>
  <c r="W25" i="2"/>
  <c r="V26" i="2"/>
  <c r="T14" i="2"/>
  <c r="T16" i="2" s="1"/>
  <c r="F21" i="1"/>
  <c r="D22" i="1"/>
  <c r="E22" i="1" s="1"/>
  <c r="G22" i="1" s="1"/>
  <c r="B23" i="1"/>
  <c r="C23" i="1" s="1"/>
  <c r="U14" i="2" l="1"/>
  <c r="U16" i="2" s="1"/>
  <c r="U17" i="2" s="1"/>
  <c r="U18" i="2" s="1"/>
  <c r="T17" i="2"/>
  <c r="T18" i="2" s="1"/>
  <c r="V27" i="2"/>
  <c r="V13" i="2" s="1"/>
  <c r="V8" i="2"/>
  <c r="V10" i="2" s="1"/>
  <c r="V12" i="2"/>
  <c r="W26" i="2"/>
  <c r="X25" i="2"/>
  <c r="F22" i="1"/>
  <c r="D23" i="1"/>
  <c r="E23" i="1" s="1"/>
  <c r="G23" i="1" s="1"/>
  <c r="B24" i="1"/>
  <c r="C24" i="1" s="1"/>
  <c r="V14" i="2" l="1"/>
  <c r="V16" i="2" s="1"/>
  <c r="V17" i="2" s="1"/>
  <c r="V18" i="2" s="1"/>
  <c r="U19" i="2"/>
  <c r="T19" i="2"/>
  <c r="X26" i="2"/>
  <c r="Y25" i="2"/>
  <c r="W8" i="2"/>
  <c r="W10" i="2" s="1"/>
  <c r="W12" i="2"/>
  <c r="W27" i="2"/>
  <c r="W13" i="2" s="1"/>
  <c r="F23" i="1"/>
  <c r="B25" i="1"/>
  <c r="C25" i="1" s="1"/>
  <c r="D24" i="1"/>
  <c r="E24" i="1" s="1"/>
  <c r="G24" i="1" s="1"/>
  <c r="V19" i="2" l="1"/>
  <c r="Y26" i="2"/>
  <c r="Z25" i="2"/>
  <c r="Z26" i="2" s="1"/>
  <c r="X8" i="2"/>
  <c r="X10" i="2" s="1"/>
  <c r="X12" i="2"/>
  <c r="X27" i="2"/>
  <c r="X13" i="2" s="1"/>
  <c r="W14" i="2"/>
  <c r="W16" i="2" s="1"/>
  <c r="F24" i="1"/>
  <c r="B26" i="1"/>
  <c r="C26" i="1" s="1"/>
  <c r="D25" i="1"/>
  <c r="E25" i="1" s="1"/>
  <c r="G25" i="1" s="1"/>
  <c r="X14" i="2" l="1"/>
  <c r="X16" i="2" s="1"/>
  <c r="Z12" i="2"/>
  <c r="Z8" i="2"/>
  <c r="Z10" i="2" s="1"/>
  <c r="Z27" i="2"/>
  <c r="Z13" i="2" s="1"/>
  <c r="Y8" i="2"/>
  <c r="Y10" i="2" s="1"/>
  <c r="Y12" i="2"/>
  <c r="Y27" i="2"/>
  <c r="Y13" i="2" s="1"/>
  <c r="W17" i="2"/>
  <c r="W18" i="2" s="1"/>
  <c r="W19" i="2" s="1"/>
  <c r="F25" i="1"/>
  <c r="B27" i="1"/>
  <c r="D26" i="1"/>
  <c r="E26" i="1" s="1"/>
  <c r="G26" i="1" s="1"/>
  <c r="Y14" i="2" l="1"/>
  <c r="Y16" i="2" s="1"/>
  <c r="Z14" i="2"/>
  <c r="Z16" i="2" s="1"/>
  <c r="X17" i="2"/>
  <c r="X18" i="2" s="1"/>
  <c r="X19" i="2" s="1"/>
  <c r="F26" i="1"/>
  <c r="C27" i="1"/>
  <c r="D27" i="1" s="1"/>
  <c r="E27" i="1" s="1"/>
  <c r="G27" i="1" s="1"/>
  <c r="Z17" i="2" l="1"/>
  <c r="Z18" i="2" s="1"/>
  <c r="Y17" i="2"/>
  <c r="Y18" i="2" s="1"/>
  <c r="Y19" i="2" s="1"/>
  <c r="F27" i="1"/>
  <c r="Z19" i="2" l="1"/>
</calcChain>
</file>

<file path=xl/sharedStrings.xml><?xml version="1.0" encoding="utf-8"?>
<sst xmlns="http://schemas.openxmlformats.org/spreadsheetml/2006/main" count="37" uniqueCount="35">
  <si>
    <t>N customers</t>
  </si>
  <si>
    <t>N transaction</t>
  </si>
  <si>
    <t>Amount</t>
  </si>
  <si>
    <t>Fixed from transaction</t>
  </si>
  <si>
    <t>Monthly data</t>
  </si>
  <si>
    <t>USD</t>
  </si>
  <si>
    <t>Tariff</t>
  </si>
  <si>
    <t>Tinkoff bank tarif</t>
  </si>
  <si>
    <t>%</t>
  </si>
  <si>
    <t>fixed</t>
  </si>
  <si>
    <t>Income tax</t>
  </si>
  <si>
    <t>EBIT, RUR/Month</t>
  </si>
  <si>
    <t>EBIT, USD/Month</t>
  </si>
  <si>
    <t>Net income, RUR/Month</t>
  </si>
  <si>
    <t>Marketing</t>
  </si>
  <si>
    <t>Tech</t>
  </si>
  <si>
    <t>N transaction / Customer</t>
  </si>
  <si>
    <t>Amount, M RUR</t>
  </si>
  <si>
    <t>Transaction Fee - Fixed</t>
  </si>
  <si>
    <t>Transaction Fee - Variable</t>
  </si>
  <si>
    <t>Total</t>
  </si>
  <si>
    <t>Amount / Transaction, M RUR</t>
  </si>
  <si>
    <t>Expences, M RUR</t>
  </si>
  <si>
    <t>Revenue, M RUR</t>
  </si>
  <si>
    <t>EBIT, M RUR</t>
  </si>
  <si>
    <t>Net income, M RUR</t>
  </si>
  <si>
    <t>Salaries</t>
  </si>
  <si>
    <t>Running net income, M RUR</t>
  </si>
  <si>
    <t>Variable - FindFace</t>
  </si>
  <si>
    <t>Active users growth rate</t>
  </si>
  <si>
    <t xml:space="preserve">N Active users </t>
  </si>
  <si>
    <t>Assumptions</t>
  </si>
  <si>
    <t>Taxes</t>
  </si>
  <si>
    <t>Variable - Servers</t>
  </si>
  <si>
    <t>Fixed - Tinkoff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</si>
</sst>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0" fontId="0" fillId="3" borderId="2" xfId="0" applyFill="1" applyBorder="1"/>
    <xf numFmtId="0" fontId="0" fillId="3" borderId="7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" xfId="0" applyFill="1" applyBorder="1"/>
    <xf numFmtId="10" fontId="0" fillId="5" borderId="4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3" xfId="0" applyFill="1" applyBorder="1"/>
    <xf numFmtId="0" fontId="0" fillId="4" borderId="4" xfId="0" applyFill="1" applyBorder="1"/>
    <xf numFmtId="10" fontId="0" fillId="4" borderId="0" xfId="0" applyNumberFormat="1" applyFill="1" applyBorder="1"/>
    <xf numFmtId="10" fontId="0" fillId="4" borderId="6" xfId="0" applyNumberFormat="1" applyFill="1" applyBorder="1"/>
    <xf numFmtId="0" fontId="0" fillId="4" borderId="1" xfId="0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3" fontId="0" fillId="6" borderId="0" xfId="0" applyNumberFormat="1" applyFill="1"/>
    <xf numFmtId="9" fontId="0" fillId="3" borderId="8" xfId="0" applyNumberFormat="1" applyFill="1" applyBorder="1"/>
    <xf numFmtId="0" fontId="0" fillId="3" borderId="4" xfId="0" applyFill="1" applyBorder="1"/>
    <xf numFmtId="9" fontId="0" fillId="0" borderId="0" xfId="1" applyFont="1"/>
    <xf numFmtId="0" fontId="5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0" fontId="3" fillId="0" borderId="1" xfId="0" applyFont="1" applyBorder="1"/>
    <xf numFmtId="3" fontId="3" fillId="0" borderId="1" xfId="0" applyNumberFormat="1" applyFont="1" applyBorder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showGridLines="0" zoomScale="85" zoomScaleNormal="85" workbookViewId="0">
      <selection activeCell="E16" sqref="E16"/>
    </sheetView>
  </sheetViews>
  <sheetFormatPr defaultRowHeight="15" x14ac:dyDescent="0.25"/>
  <cols>
    <col min="2" max="2" width="15" customWidth="1"/>
    <col min="3" max="7" width="12.140625" customWidth="1"/>
  </cols>
  <sheetData>
    <row r="1" spans="2:7" ht="18.75" x14ac:dyDescent="0.3">
      <c r="B1" s="18" t="s">
        <v>4</v>
      </c>
    </row>
    <row r="5" spans="2:7" x14ac:dyDescent="0.25">
      <c r="B5" s="9" t="s">
        <v>6</v>
      </c>
      <c r="C5" s="10">
        <v>2.9000000000000001E-2</v>
      </c>
    </row>
    <row r="6" spans="2:7" x14ac:dyDescent="0.25">
      <c r="B6" s="11" t="s">
        <v>3</v>
      </c>
      <c r="C6" s="12">
        <v>10</v>
      </c>
    </row>
    <row r="8" spans="2:7" x14ac:dyDescent="0.25">
      <c r="B8" s="5" t="s">
        <v>7</v>
      </c>
      <c r="C8" s="13">
        <v>0</v>
      </c>
      <c r="D8" s="13">
        <v>3000000</v>
      </c>
      <c r="E8" s="13">
        <v>5000000</v>
      </c>
      <c r="F8" s="13">
        <v>10000000</v>
      </c>
      <c r="G8" s="14">
        <v>20000000</v>
      </c>
    </row>
    <row r="9" spans="2:7" x14ac:dyDescent="0.25">
      <c r="B9" s="6" t="s">
        <v>8</v>
      </c>
      <c r="C9" s="15">
        <v>2.7900000000000001E-2</v>
      </c>
      <c r="D9" s="15">
        <v>2.5999999999999999E-2</v>
      </c>
      <c r="E9" s="15">
        <v>2.4500000000000001E-2</v>
      </c>
      <c r="F9" s="15">
        <v>2.3E-2</v>
      </c>
      <c r="G9" s="16">
        <v>2.3E-2</v>
      </c>
    </row>
    <row r="10" spans="2:7" x14ac:dyDescent="0.25">
      <c r="B10" s="7" t="s">
        <v>9</v>
      </c>
      <c r="C10" s="17">
        <v>3000</v>
      </c>
      <c r="D10" s="17"/>
      <c r="E10" s="17"/>
      <c r="F10" s="17"/>
      <c r="G10" s="8"/>
    </row>
    <row r="12" spans="2:7" x14ac:dyDescent="0.25">
      <c r="B12" s="3" t="s">
        <v>5</v>
      </c>
      <c r="C12" s="22">
        <v>58.099299999999999</v>
      </c>
    </row>
    <row r="13" spans="2:7" x14ac:dyDescent="0.25">
      <c r="B13" s="4" t="s">
        <v>10</v>
      </c>
      <c r="C13" s="21">
        <v>0.13</v>
      </c>
    </row>
    <row r="15" spans="2:7" ht="30" x14ac:dyDescent="0.25">
      <c r="B15" s="19" t="s">
        <v>0</v>
      </c>
      <c r="C15" s="19" t="s">
        <v>1</v>
      </c>
      <c r="D15" s="19" t="s">
        <v>2</v>
      </c>
      <c r="E15" s="19" t="s">
        <v>11</v>
      </c>
      <c r="F15" s="19" t="s">
        <v>12</v>
      </c>
      <c r="G15" s="19" t="s">
        <v>13</v>
      </c>
    </row>
    <row r="16" spans="2:7" x14ac:dyDescent="0.25">
      <c r="B16" s="1">
        <v>100</v>
      </c>
      <c r="C16" s="1">
        <f>B16*4</f>
        <v>400</v>
      </c>
      <c r="D16" s="1">
        <f>C16*700</f>
        <v>280000</v>
      </c>
      <c r="E16" s="1">
        <f t="shared" ref="E16:E27" si="0">D16*($C$5-INDEX($C$9:$G$9,MATCH(D16,$C$8:$G$8,1)))+C16*$C$6-$C$10</f>
        <v>1308</v>
      </c>
      <c r="F16" s="1">
        <f t="shared" ref="F16:F27" si="1">E16/$C$12</f>
        <v>22.513180021101803</v>
      </c>
      <c r="G16" s="1">
        <f>E16*(1-$C$13)</f>
        <v>1137.96</v>
      </c>
    </row>
    <row r="17" spans="2:7" x14ac:dyDescent="0.25">
      <c r="B17" s="1">
        <v>1000</v>
      </c>
      <c r="C17" s="1">
        <f t="shared" ref="C17:C27" si="2">B17*4</f>
        <v>4000</v>
      </c>
      <c r="D17" s="1">
        <f t="shared" ref="D17:D27" si="3">C17*700</f>
        <v>2800000</v>
      </c>
      <c r="E17" s="1">
        <f t="shared" si="0"/>
        <v>40080</v>
      </c>
      <c r="F17" s="1">
        <f t="shared" si="1"/>
        <v>689.85340615119287</v>
      </c>
      <c r="G17" s="1">
        <f t="shared" ref="G17:G27" si="4">E17*(1-$C$13)</f>
        <v>34869.599999999999</v>
      </c>
    </row>
    <row r="18" spans="2:7" x14ac:dyDescent="0.25">
      <c r="B18" s="1">
        <f>B17*2</f>
        <v>2000</v>
      </c>
      <c r="C18" s="1">
        <f t="shared" si="2"/>
        <v>8000</v>
      </c>
      <c r="D18" s="1">
        <f t="shared" si="3"/>
        <v>5600000</v>
      </c>
      <c r="E18" s="1">
        <f t="shared" si="0"/>
        <v>102200</v>
      </c>
      <c r="F18" s="1">
        <f t="shared" si="1"/>
        <v>1759.0573380402175</v>
      </c>
      <c r="G18" s="1">
        <f t="shared" si="4"/>
        <v>88914</v>
      </c>
    </row>
    <row r="19" spans="2:7" x14ac:dyDescent="0.25">
      <c r="B19" s="1">
        <f t="shared" ref="B19:B27" si="5">B18*2</f>
        <v>4000</v>
      </c>
      <c r="C19" s="1">
        <f t="shared" si="2"/>
        <v>16000</v>
      </c>
      <c r="D19" s="1">
        <f t="shared" si="3"/>
        <v>11200000</v>
      </c>
      <c r="E19" s="1">
        <f t="shared" si="0"/>
        <v>224200</v>
      </c>
      <c r="F19" s="1">
        <f t="shared" si="1"/>
        <v>3858.9105204365628</v>
      </c>
      <c r="G19" s="1">
        <f t="shared" si="4"/>
        <v>195054</v>
      </c>
    </row>
    <row r="20" spans="2:7" x14ac:dyDescent="0.25">
      <c r="B20" s="1">
        <f t="shared" si="5"/>
        <v>8000</v>
      </c>
      <c r="C20" s="1">
        <f t="shared" si="2"/>
        <v>32000</v>
      </c>
      <c r="D20" s="1">
        <f t="shared" si="3"/>
        <v>22400000</v>
      </c>
      <c r="E20" s="1">
        <f t="shared" si="0"/>
        <v>451400</v>
      </c>
      <c r="F20" s="1">
        <f t="shared" si="1"/>
        <v>7769.4567748664786</v>
      </c>
      <c r="G20" s="1">
        <f t="shared" si="4"/>
        <v>392718</v>
      </c>
    </row>
    <row r="21" spans="2:7" x14ac:dyDescent="0.25">
      <c r="B21" s="1">
        <f t="shared" si="5"/>
        <v>16000</v>
      </c>
      <c r="C21" s="1">
        <f t="shared" si="2"/>
        <v>64000</v>
      </c>
      <c r="D21" s="1">
        <f t="shared" si="3"/>
        <v>44800000</v>
      </c>
      <c r="E21" s="1">
        <f t="shared" si="0"/>
        <v>905800</v>
      </c>
      <c r="F21" s="1">
        <f t="shared" si="1"/>
        <v>15590.54928372631</v>
      </c>
      <c r="G21" s="1">
        <f t="shared" si="4"/>
        <v>788046</v>
      </c>
    </row>
    <row r="22" spans="2:7" x14ac:dyDescent="0.25">
      <c r="B22" s="1">
        <f t="shared" si="5"/>
        <v>32000</v>
      </c>
      <c r="C22" s="1">
        <f t="shared" si="2"/>
        <v>128000</v>
      </c>
      <c r="D22" s="1">
        <f t="shared" si="3"/>
        <v>89600000</v>
      </c>
      <c r="E22" s="1">
        <f t="shared" si="0"/>
        <v>1814600</v>
      </c>
      <c r="F22" s="1">
        <f t="shared" si="1"/>
        <v>31232.734301445973</v>
      </c>
      <c r="G22" s="1">
        <f t="shared" si="4"/>
        <v>1578702</v>
      </c>
    </row>
    <row r="23" spans="2:7" x14ac:dyDescent="0.25">
      <c r="B23" s="1">
        <f t="shared" si="5"/>
        <v>64000</v>
      </c>
      <c r="C23" s="1">
        <f t="shared" si="2"/>
        <v>256000</v>
      </c>
      <c r="D23" s="1">
        <f t="shared" si="3"/>
        <v>179200000</v>
      </c>
      <c r="E23" s="1">
        <f t="shared" si="0"/>
        <v>3632200</v>
      </c>
      <c r="F23" s="1">
        <f t="shared" si="1"/>
        <v>62517.104336885299</v>
      </c>
      <c r="G23" s="1">
        <f t="shared" si="4"/>
        <v>3160014</v>
      </c>
    </row>
    <row r="24" spans="2:7" x14ac:dyDescent="0.25">
      <c r="B24" s="1">
        <f t="shared" si="5"/>
        <v>128000</v>
      </c>
      <c r="C24" s="1">
        <f t="shared" si="2"/>
        <v>512000</v>
      </c>
      <c r="D24" s="1">
        <f t="shared" si="3"/>
        <v>358400000</v>
      </c>
      <c r="E24" s="1">
        <f t="shared" si="0"/>
        <v>7267400</v>
      </c>
      <c r="F24" s="1">
        <f t="shared" si="1"/>
        <v>125085.84440776394</v>
      </c>
      <c r="G24" s="1">
        <f t="shared" si="4"/>
        <v>6322638</v>
      </c>
    </row>
    <row r="25" spans="2:7" x14ac:dyDescent="0.25">
      <c r="B25" s="20">
        <f t="shared" si="5"/>
        <v>256000</v>
      </c>
      <c r="C25" s="20">
        <f t="shared" si="2"/>
        <v>1024000</v>
      </c>
      <c r="D25" s="20">
        <f t="shared" si="3"/>
        <v>716800000</v>
      </c>
      <c r="E25" s="20">
        <f t="shared" si="0"/>
        <v>14537800</v>
      </c>
      <c r="F25" s="20">
        <f t="shared" si="1"/>
        <v>250223.32454952126</v>
      </c>
      <c r="G25" s="20">
        <f t="shared" si="4"/>
        <v>12647886</v>
      </c>
    </row>
    <row r="26" spans="2:7" x14ac:dyDescent="0.25">
      <c r="B26" s="1">
        <f t="shared" si="5"/>
        <v>512000</v>
      </c>
      <c r="C26" s="1">
        <f t="shared" si="2"/>
        <v>2048000</v>
      </c>
      <c r="D26" s="1">
        <f t="shared" si="3"/>
        <v>1433600000</v>
      </c>
      <c r="E26" s="1">
        <f t="shared" si="0"/>
        <v>29078600</v>
      </c>
      <c r="F26" s="1">
        <f t="shared" si="1"/>
        <v>500498.28483303584</v>
      </c>
      <c r="G26" s="1">
        <f t="shared" si="4"/>
        <v>25298382</v>
      </c>
    </row>
    <row r="27" spans="2:7" x14ac:dyDescent="0.25">
      <c r="B27" s="2">
        <f t="shared" si="5"/>
        <v>1024000</v>
      </c>
      <c r="C27" s="2">
        <f t="shared" si="2"/>
        <v>4096000</v>
      </c>
      <c r="D27" s="2">
        <f t="shared" si="3"/>
        <v>2867200000</v>
      </c>
      <c r="E27" s="2">
        <f t="shared" si="0"/>
        <v>58160200</v>
      </c>
      <c r="F27" s="2">
        <f t="shared" si="1"/>
        <v>1001048.2054000651</v>
      </c>
      <c r="G27" s="2">
        <f t="shared" si="4"/>
        <v>50599374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showGridLines="0"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RowHeight="15" x14ac:dyDescent="0.25"/>
  <cols>
    <col min="1" max="1" width="30.140625" customWidth="1"/>
    <col min="2" max="2" width="25.28515625" customWidth="1"/>
    <col min="3" max="3" width="6.7109375" bestFit="1" customWidth="1"/>
    <col min="4" max="7" width="7.85546875" bestFit="1" customWidth="1"/>
    <col min="8" max="26" width="9.28515625" bestFit="1" customWidth="1"/>
  </cols>
  <sheetData>
    <row r="1" spans="1:27" s="24" customFormat="1" x14ac:dyDescent="0.25"/>
    <row r="2" spans="1:27" s="24" customFormat="1" x14ac:dyDescent="0.25">
      <c r="C2" s="25">
        <v>43101</v>
      </c>
      <c r="D2" s="25">
        <f>EDATE(C2,1)</f>
        <v>43132</v>
      </c>
      <c r="E2" s="25">
        <f t="shared" ref="E2:N2" si="0">EDATE(D2,1)</f>
        <v>43160</v>
      </c>
      <c r="F2" s="25">
        <f t="shared" si="0"/>
        <v>43191</v>
      </c>
      <c r="G2" s="25">
        <f t="shared" si="0"/>
        <v>43221</v>
      </c>
      <c r="H2" s="25">
        <f t="shared" si="0"/>
        <v>43252</v>
      </c>
      <c r="I2" s="25">
        <f t="shared" si="0"/>
        <v>43282</v>
      </c>
      <c r="J2" s="25">
        <f t="shared" si="0"/>
        <v>43313</v>
      </c>
      <c r="K2" s="25">
        <f t="shared" si="0"/>
        <v>43344</v>
      </c>
      <c r="L2" s="25">
        <f t="shared" si="0"/>
        <v>43374</v>
      </c>
      <c r="M2" s="25">
        <f t="shared" si="0"/>
        <v>43405</v>
      </c>
      <c r="N2" s="25">
        <f t="shared" si="0"/>
        <v>43435</v>
      </c>
      <c r="O2" s="25">
        <f t="shared" ref="O2" si="1">EDATE(N2,1)</f>
        <v>43466</v>
      </c>
      <c r="P2" s="25">
        <f t="shared" ref="P2" si="2">EDATE(O2,1)</f>
        <v>43497</v>
      </c>
      <c r="Q2" s="25">
        <f t="shared" ref="Q2" si="3">EDATE(P2,1)</f>
        <v>43525</v>
      </c>
      <c r="R2" s="25">
        <f t="shared" ref="R2" si="4">EDATE(Q2,1)</f>
        <v>43556</v>
      </c>
      <c r="S2" s="25">
        <f t="shared" ref="S2" si="5">EDATE(R2,1)</f>
        <v>43586</v>
      </c>
      <c r="T2" s="25">
        <f t="shared" ref="T2" si="6">EDATE(S2,1)</f>
        <v>43617</v>
      </c>
      <c r="U2" s="25">
        <f t="shared" ref="U2" si="7">EDATE(T2,1)</f>
        <v>43647</v>
      </c>
      <c r="V2" s="25">
        <f t="shared" ref="V2" si="8">EDATE(U2,1)</f>
        <v>43678</v>
      </c>
      <c r="W2" s="25">
        <f t="shared" ref="W2" si="9">EDATE(V2,1)</f>
        <v>43709</v>
      </c>
      <c r="X2" s="25">
        <f t="shared" ref="X2" si="10">EDATE(W2,1)</f>
        <v>43739</v>
      </c>
      <c r="Y2" s="25">
        <f t="shared" ref="Y2" si="11">EDATE(X2,1)</f>
        <v>43770</v>
      </c>
      <c r="Z2" s="25">
        <f t="shared" ref="Z2" si="12">EDATE(Y2,1)</f>
        <v>43800</v>
      </c>
    </row>
    <row r="4" spans="1:27" x14ac:dyDescent="0.25">
      <c r="A4" s="33" t="s">
        <v>22</v>
      </c>
      <c r="B4" t="s">
        <v>15</v>
      </c>
      <c r="C4" s="1">
        <v>3000</v>
      </c>
      <c r="D4" s="1">
        <v>0</v>
      </c>
      <c r="E4" s="1">
        <v>6000</v>
      </c>
      <c r="F4" s="1">
        <v>0</v>
      </c>
      <c r="G4" s="1">
        <v>0</v>
      </c>
      <c r="H4" s="1">
        <v>0</v>
      </c>
      <c r="I4" s="1">
        <v>10000</v>
      </c>
      <c r="J4" s="1">
        <v>1000</v>
      </c>
      <c r="K4" s="1">
        <v>1000</v>
      </c>
      <c r="L4" s="1">
        <v>1000</v>
      </c>
      <c r="M4" s="1">
        <v>1000</v>
      </c>
      <c r="N4" s="1">
        <v>1000</v>
      </c>
      <c r="O4" s="1">
        <v>1000</v>
      </c>
      <c r="P4" s="1">
        <v>1000</v>
      </c>
      <c r="Q4" s="1">
        <v>1000</v>
      </c>
      <c r="R4" s="1">
        <v>1000</v>
      </c>
      <c r="S4" s="1">
        <v>1000</v>
      </c>
      <c r="T4" s="1">
        <v>1000</v>
      </c>
      <c r="U4" s="1">
        <v>1000</v>
      </c>
      <c r="V4" s="1">
        <v>1000</v>
      </c>
      <c r="W4" s="1">
        <v>1000</v>
      </c>
      <c r="X4" s="1">
        <v>1000</v>
      </c>
      <c r="Y4" s="1">
        <v>1000</v>
      </c>
      <c r="Z4" s="1">
        <v>1000</v>
      </c>
    </row>
    <row r="5" spans="1:27" x14ac:dyDescent="0.25">
      <c r="A5" s="33"/>
      <c r="B5" t="s">
        <v>14</v>
      </c>
      <c r="C5" s="1">
        <v>0</v>
      </c>
      <c r="D5" s="1">
        <v>1000</v>
      </c>
      <c r="E5" s="1">
        <v>0</v>
      </c>
      <c r="F5" s="1">
        <v>2000</v>
      </c>
      <c r="G5" s="1">
        <v>0</v>
      </c>
      <c r="H5" s="1">
        <v>0</v>
      </c>
      <c r="I5" s="1">
        <v>0</v>
      </c>
      <c r="J5" s="1">
        <v>3000</v>
      </c>
      <c r="K5" s="1">
        <v>500</v>
      </c>
      <c r="L5" s="1">
        <v>500</v>
      </c>
      <c r="M5" s="1">
        <v>500</v>
      </c>
      <c r="N5" s="1">
        <v>500</v>
      </c>
      <c r="O5" s="1">
        <v>500</v>
      </c>
      <c r="P5" s="1">
        <v>500</v>
      </c>
      <c r="Q5" s="1">
        <v>500</v>
      </c>
      <c r="R5" s="1">
        <v>500</v>
      </c>
      <c r="S5" s="1">
        <v>500</v>
      </c>
      <c r="T5" s="1">
        <v>500</v>
      </c>
      <c r="U5" s="1">
        <v>500</v>
      </c>
      <c r="V5" s="1">
        <v>500</v>
      </c>
      <c r="W5" s="1">
        <v>500</v>
      </c>
      <c r="X5" s="1">
        <v>500</v>
      </c>
      <c r="Y5" s="1">
        <v>500</v>
      </c>
      <c r="Z5" s="1">
        <v>500</v>
      </c>
    </row>
    <row r="6" spans="1:27" x14ac:dyDescent="0.25">
      <c r="A6" s="33"/>
      <c r="B6" t="s">
        <v>34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</row>
    <row r="7" spans="1:27" x14ac:dyDescent="0.25">
      <c r="A7" s="33"/>
      <c r="B7" t="s">
        <v>33</v>
      </c>
      <c r="C7" s="36">
        <f>LOG(C26,2)-6</f>
        <v>0.64385618977472525</v>
      </c>
      <c r="D7" s="36">
        <f t="shared" ref="D7:Z7" si="13">LOG(D26,2)-6</f>
        <v>8.7834075421735189</v>
      </c>
      <c r="E7" s="36">
        <f t="shared" si="13"/>
        <v>10.783407542173521</v>
      </c>
      <c r="F7" s="36">
        <f t="shared" si="13"/>
        <v>11.853796870064915</v>
      </c>
      <c r="G7" s="36">
        <f t="shared" si="13"/>
        <v>13.268834369343761</v>
      </c>
      <c r="H7" s="36">
        <f t="shared" si="13"/>
        <v>14.005799963509968</v>
      </c>
      <c r="I7" s="36">
        <f t="shared" si="13"/>
        <v>14.590762464231123</v>
      </c>
      <c r="J7" s="36">
        <f t="shared" si="13"/>
        <v>14.792396325400773</v>
      </c>
      <c r="K7" s="36">
        <f t="shared" si="13"/>
        <v>14.994030186570424</v>
      </c>
      <c r="L7" s="36">
        <f t="shared" si="13"/>
        <v>15.195664047740074</v>
      </c>
      <c r="M7" s="36">
        <f t="shared" si="13"/>
        <v>15.397297908909724</v>
      </c>
      <c r="N7" s="36">
        <f t="shared" si="13"/>
        <v>15.534801432659663</v>
      </c>
      <c r="O7" s="36">
        <f t="shared" si="13"/>
        <v>15.672304956409594</v>
      </c>
      <c r="P7" s="36">
        <f t="shared" si="13"/>
        <v>15.809808480159532</v>
      </c>
      <c r="Q7" s="36">
        <f t="shared" si="13"/>
        <v>15.947312003909463</v>
      </c>
      <c r="R7" s="36">
        <f t="shared" si="13"/>
        <v>16.084815527659401</v>
      </c>
      <c r="S7" s="36">
        <f t="shared" si="13"/>
        <v>16.222319051409336</v>
      </c>
      <c r="T7" s="36">
        <f t="shared" si="13"/>
        <v>16.359822575159271</v>
      </c>
      <c r="U7" s="36">
        <f t="shared" si="13"/>
        <v>16.497326098909205</v>
      </c>
      <c r="V7" s="36">
        <f t="shared" si="13"/>
        <v>16.63482962265914</v>
      </c>
      <c r="W7" s="36">
        <f t="shared" si="13"/>
        <v>16.772333146409075</v>
      </c>
      <c r="X7" s="36">
        <f t="shared" si="13"/>
        <v>16.909836670159013</v>
      </c>
      <c r="Y7" s="36">
        <f t="shared" si="13"/>
        <v>17.047340193908944</v>
      </c>
      <c r="Z7" s="36">
        <f t="shared" si="13"/>
        <v>17.184843717658882</v>
      </c>
      <c r="AA7" s="1"/>
    </row>
    <row r="8" spans="1:27" x14ac:dyDescent="0.25">
      <c r="A8" s="33"/>
      <c r="B8" t="s">
        <v>28</v>
      </c>
      <c r="C8" s="1">
        <f>monthly!$C$12*6*C26/10^6</f>
        <v>3.4859580000000001E-2</v>
      </c>
      <c r="D8" s="1">
        <f>monthly!$C$12*6*D26/10^6</f>
        <v>9.8304015600000003</v>
      </c>
      <c r="E8" s="1">
        <f>monthly!$C$12*6*E26/10^6</f>
        <v>39.321606240000001</v>
      </c>
      <c r="F8" s="1">
        <f>monthly!$C$12*6*F26/10^6</f>
        <v>82.575373104000008</v>
      </c>
      <c r="G8" s="1">
        <f>monthly!$C$12*6*G26/10^6</f>
        <v>220.200994944</v>
      </c>
      <c r="H8" s="1">
        <f>monthly!$C$12*6*H26/10^6</f>
        <v>367.00165823999998</v>
      </c>
      <c r="I8" s="1">
        <f>monthly!$C$12*6*I26/10^6</f>
        <v>550.50248736000003</v>
      </c>
      <c r="J8" s="1">
        <f>monthly!$C$12*6*J26/10^6</f>
        <v>633.07786046399997</v>
      </c>
      <c r="K8" s="1">
        <f>monthly!$C$12*6*K26/10^6</f>
        <v>728.03953953359996</v>
      </c>
      <c r="L8" s="1">
        <f>monthly!$C$12*6*L26/10^6</f>
        <v>837.24547046364</v>
      </c>
      <c r="M8" s="1">
        <f>monthly!$C$12*6*M26/10^6</f>
        <v>962.83229103318592</v>
      </c>
      <c r="N8" s="1">
        <f>monthly!$C$12*6*N26/10^6</f>
        <v>1059.1155201365048</v>
      </c>
      <c r="O8" s="1">
        <f>monthly!$C$12*6*O26/10^6</f>
        <v>1165.0270721501554</v>
      </c>
      <c r="P8" s="1">
        <f>monthly!$C$12*6*P26/10^6</f>
        <v>1281.5297793651707</v>
      </c>
      <c r="Q8" s="1">
        <f>monthly!$C$12*6*Q26/10^6</f>
        <v>1409.6827573016876</v>
      </c>
      <c r="R8" s="1">
        <f>monthly!$C$12*6*R26/10^6</f>
        <v>1550.651033031857</v>
      </c>
      <c r="S8" s="1">
        <f>monthly!$C$12*6*S26/10^6</f>
        <v>1705.7161363350424</v>
      </c>
      <c r="T8" s="1">
        <f>monthly!$C$12*6*T26/10^6</f>
        <v>1876.2877499685469</v>
      </c>
      <c r="U8" s="1">
        <f>monthly!$C$12*6*U26/10^6</f>
        <v>2063.916524965402</v>
      </c>
      <c r="V8" s="1">
        <f>monthly!$C$12*6*V26/10^6</f>
        <v>2270.3081774619427</v>
      </c>
      <c r="W8" s="1">
        <f>monthly!$C$12*6*W26/10^6</f>
        <v>2497.3389952081366</v>
      </c>
      <c r="X8" s="1">
        <f>monthly!$C$12*6*X26/10^6</f>
        <v>2747.0728947289508</v>
      </c>
      <c r="Y8" s="1">
        <f>monthly!$C$12*6*Y26/10^6</f>
        <v>3021.7801842018466</v>
      </c>
      <c r="Z8" s="1">
        <f>monthly!$C$12*6*Z26/10^6</f>
        <v>3323.9582026220314</v>
      </c>
    </row>
    <row r="9" spans="1:27" x14ac:dyDescent="0.25">
      <c r="A9" s="33"/>
      <c r="B9" t="s">
        <v>26</v>
      </c>
      <c r="C9" s="1">
        <v>0</v>
      </c>
      <c r="D9" s="1">
        <v>1000</v>
      </c>
      <c r="E9" s="1">
        <v>4000</v>
      </c>
      <c r="F9" s="1">
        <v>4000</v>
      </c>
      <c r="G9" s="1">
        <v>4000</v>
      </c>
      <c r="H9" s="1">
        <v>8000</v>
      </c>
      <c r="I9" s="1">
        <v>8000</v>
      </c>
      <c r="J9" s="1">
        <v>8000</v>
      </c>
      <c r="K9" s="1">
        <v>20000</v>
      </c>
      <c r="L9" s="1">
        <v>20000</v>
      </c>
      <c r="M9" s="1">
        <v>20000</v>
      </c>
      <c r="N9" s="1">
        <v>20000</v>
      </c>
      <c r="O9" s="1">
        <v>20000</v>
      </c>
      <c r="P9" s="1">
        <v>20000</v>
      </c>
      <c r="Q9" s="1">
        <v>20000</v>
      </c>
      <c r="R9" s="1">
        <v>40000</v>
      </c>
      <c r="S9" s="1">
        <v>40000</v>
      </c>
      <c r="T9" s="1">
        <v>40000</v>
      </c>
      <c r="U9" s="1">
        <v>40000</v>
      </c>
      <c r="V9" s="1">
        <v>40000</v>
      </c>
      <c r="W9" s="1">
        <v>40000</v>
      </c>
      <c r="X9" s="1">
        <v>40000</v>
      </c>
      <c r="Y9" s="1">
        <v>40000</v>
      </c>
      <c r="Z9" s="1">
        <v>40000</v>
      </c>
    </row>
    <row r="10" spans="1:27" s="29" customFormat="1" x14ac:dyDescent="0.25">
      <c r="A10" s="33"/>
      <c r="B10" s="29" t="s">
        <v>20</v>
      </c>
      <c r="C10" s="30">
        <f t="shared" ref="C10:N10" si="14">SUM(C4:C9)</f>
        <v>3003.678715769775</v>
      </c>
      <c r="D10" s="30">
        <f t="shared" si="14"/>
        <v>2021.6138091021735</v>
      </c>
      <c r="E10" s="30">
        <f t="shared" si="14"/>
        <v>10053.105013782173</v>
      </c>
      <c r="F10" s="30">
        <f t="shared" si="14"/>
        <v>6097.4291699740652</v>
      </c>
      <c r="G10" s="30">
        <f t="shared" si="14"/>
        <v>4236.4698293133433</v>
      </c>
      <c r="H10" s="30">
        <f t="shared" si="14"/>
        <v>8384.0074582035104</v>
      </c>
      <c r="I10" s="30">
        <f t="shared" si="14"/>
        <v>18568.093249824233</v>
      </c>
      <c r="J10" s="30">
        <f t="shared" si="14"/>
        <v>12650.8702567894</v>
      </c>
      <c r="K10" s="30">
        <f t="shared" si="14"/>
        <v>22246.03356972017</v>
      </c>
      <c r="L10" s="30">
        <f t="shared" si="14"/>
        <v>22355.44113451138</v>
      </c>
      <c r="M10" s="30">
        <f t="shared" si="14"/>
        <v>22481.229588942097</v>
      </c>
      <c r="N10" s="30">
        <f t="shared" si="14"/>
        <v>22577.650321569163</v>
      </c>
      <c r="O10" s="30">
        <f t="shared" ref="O10:Z10" si="15">SUM(O4:O9)</f>
        <v>22683.699377106564</v>
      </c>
      <c r="P10" s="30">
        <f t="shared" si="15"/>
        <v>22800.33958784533</v>
      </c>
      <c r="Q10" s="30">
        <f t="shared" si="15"/>
        <v>22928.630069305596</v>
      </c>
      <c r="R10" s="30">
        <f t="shared" si="15"/>
        <v>43069.735848559518</v>
      </c>
      <c r="S10" s="30">
        <f t="shared" si="15"/>
        <v>43224.938455386451</v>
      </c>
      <c r="T10" s="30">
        <f t="shared" si="15"/>
        <v>43395.647572543705</v>
      </c>
      <c r="U10" s="30">
        <f t="shared" si="15"/>
        <v>43583.41385106431</v>
      </c>
      <c r="V10" s="30">
        <f t="shared" si="15"/>
        <v>43789.943007084599</v>
      </c>
      <c r="W10" s="30">
        <f t="shared" si="15"/>
        <v>44017.111328354542</v>
      </c>
      <c r="X10" s="30">
        <f t="shared" si="15"/>
        <v>44266.982731399112</v>
      </c>
      <c r="Y10" s="30">
        <f t="shared" si="15"/>
        <v>44541.827524395754</v>
      </c>
      <c r="Z10" s="30">
        <f t="shared" si="15"/>
        <v>44844.14304633969</v>
      </c>
    </row>
    <row r="11" spans="1:27" x14ac:dyDescent="0.25">
      <c r="A11" s="31"/>
    </row>
    <row r="12" spans="1:27" x14ac:dyDescent="0.25">
      <c r="A12" s="33" t="s">
        <v>23</v>
      </c>
      <c r="B12" t="s">
        <v>18</v>
      </c>
      <c r="C12" s="1">
        <f>C26*monthly!$C$6/10^3</f>
        <v>1</v>
      </c>
      <c r="D12" s="1">
        <f>D26*monthly!$C$6/10^3</f>
        <v>282</v>
      </c>
      <c r="E12" s="1">
        <f>E26*monthly!$C$6/10^3</f>
        <v>1128</v>
      </c>
      <c r="F12" s="1">
        <f>F26*monthly!$C$6/10^3</f>
        <v>2368.8000000000002</v>
      </c>
      <c r="G12" s="1">
        <f>G26*monthly!$C$6/10^3</f>
        <v>6316.8</v>
      </c>
      <c r="H12" s="1">
        <f>H26*monthly!$C$6/10^3</f>
        <v>10528</v>
      </c>
      <c r="I12" s="1">
        <f>I26*monthly!$C$6/10^3</f>
        <v>15792</v>
      </c>
      <c r="J12" s="1">
        <f>J26*monthly!$C$6/10^3</f>
        <v>18160.8</v>
      </c>
      <c r="K12" s="1">
        <f>K26*monthly!$C$6/10^3</f>
        <v>20884.919999999998</v>
      </c>
      <c r="L12" s="1">
        <f>L26*monthly!$C$6/10^3</f>
        <v>24017.657999999999</v>
      </c>
      <c r="M12" s="1">
        <f>M26*monthly!$C$6/10^3</f>
        <v>27620.306700000001</v>
      </c>
      <c r="N12" s="1">
        <f>N26*monthly!$C$6/10^3</f>
        <v>30382.337370000001</v>
      </c>
      <c r="O12" s="1">
        <f>O26*monthly!$C$6/10^3</f>
        <v>33420.571107000003</v>
      </c>
      <c r="P12" s="1">
        <f>P26*monthly!$C$6/10^3</f>
        <v>36762.628217700003</v>
      </c>
      <c r="Q12" s="1">
        <f>Q26*monthly!$C$6/10^3</f>
        <v>40438.89103947</v>
      </c>
      <c r="R12" s="1">
        <f>R26*monthly!$C$6/10^3</f>
        <v>44482.780143417018</v>
      </c>
      <c r="S12" s="1">
        <f>S26*monthly!$C$6/10^3</f>
        <v>48931.058157758715</v>
      </c>
      <c r="T12" s="1">
        <f>T26*monthly!$C$6/10^3</f>
        <v>53824.163973534589</v>
      </c>
      <c r="U12" s="1">
        <f>U26*monthly!$C$6/10^3</f>
        <v>59206.580370888056</v>
      </c>
      <c r="V12" s="1">
        <f>V26*monthly!$C$6/10^3</f>
        <v>65127.238407976882</v>
      </c>
      <c r="W12" s="1">
        <f>W26*monthly!$C$6/10^3</f>
        <v>71639.962248774566</v>
      </c>
      <c r="X12" s="1">
        <f>X26*monthly!$C$6/10^3</f>
        <v>78803.958473652034</v>
      </c>
      <c r="Y12" s="1">
        <f>Y26*monthly!$C$6/10^3</f>
        <v>86684.35432101725</v>
      </c>
      <c r="Z12" s="1">
        <f>Z26*monthly!$C$6/10^3</f>
        <v>95352.789753118981</v>
      </c>
    </row>
    <row r="13" spans="1:27" x14ac:dyDescent="0.25">
      <c r="A13" s="33"/>
      <c r="B13" t="s">
        <v>19</v>
      </c>
      <c r="C13" s="1">
        <f>C27*(monthly!$C$5-INDEX(monthly!$C$9:$G$9,MATCH(C27,timeline!C27,1)))</f>
        <v>1.1000000000000003E-2</v>
      </c>
      <c r="D13" s="1">
        <f>D27*(monthly!$C$5-INDEX(monthly!$C$9:$G$9,MATCH(D27,timeline!D27,1)))</f>
        <v>9.3060000000000027</v>
      </c>
      <c r="E13" s="1">
        <f>E27*(monthly!$C$5-INDEX(monthly!$C$9:$G$9,MATCH(E27,timeline!E27,1)))</f>
        <v>74.448000000000022</v>
      </c>
      <c r="F13" s="1">
        <f>F27*(monthly!$C$5-INDEX(monthly!$C$9:$G$9,MATCH(F27,timeline!F27,1)))</f>
        <v>182.39760000000004</v>
      </c>
      <c r="G13" s="1">
        <f>G27*(monthly!$C$5-INDEX(monthly!$C$9:$G$9,MATCH(G27,timeline!G27,1)))</f>
        <v>486.39360000000011</v>
      </c>
      <c r="H13" s="1">
        <f>H27*(monthly!$C$5-INDEX(monthly!$C$9:$G$9,MATCH(H27,timeline!H27,1)))</f>
        <v>810.65600000000018</v>
      </c>
      <c r="I13" s="1">
        <f>I27*(monthly!$C$5-INDEX(monthly!$C$9:$G$9,MATCH(I27,timeline!I27,1)))</f>
        <v>1215.9840000000004</v>
      </c>
      <c r="J13" s="1">
        <f>J27*(monthly!$C$5-INDEX(monthly!$C$9:$G$9,MATCH(J27,timeline!J27,1)))</f>
        <v>1398.3816000000004</v>
      </c>
      <c r="K13" s="1">
        <f>K27*(monthly!$C$5-INDEX(monthly!$C$9:$G$9,MATCH(K27,timeline!K27,1)))</f>
        <v>1608.1388400000003</v>
      </c>
      <c r="L13" s="1">
        <f>L27*(monthly!$C$5-INDEX(monthly!$C$9:$G$9,MATCH(L27,timeline!L27,1)))</f>
        <v>1849.3596660000003</v>
      </c>
      <c r="M13" s="1">
        <f>M27*(monthly!$C$5-INDEX(monthly!$C$9:$G$9,MATCH(M27,timeline!M27,1)))</f>
        <v>2126.7636159000003</v>
      </c>
      <c r="N13" s="1">
        <f>N27*(monthly!$C$5-INDEX(monthly!$C$9:$G$9,MATCH(N27,timeline!N27,1)))</f>
        <v>2339.4399774900007</v>
      </c>
      <c r="O13" s="1">
        <f>O27*(monthly!$C$5-INDEX(monthly!$C$9:$G$9,MATCH(O27,timeline!O27,1)))</f>
        <v>2941.0102574160014</v>
      </c>
      <c r="P13" s="1">
        <f>P27*(monthly!$C$5-INDEX(monthly!$C$9:$G$9,MATCH(P27,timeline!P27,1)))</f>
        <v>3235.1112831576015</v>
      </c>
      <c r="Q13" s="1">
        <f>Q27*(monthly!$C$5-INDEX(monthly!$C$9:$G$9,MATCH(Q27,timeline!Q27,1)))</f>
        <v>3558.6224114733614</v>
      </c>
      <c r="R13" s="1">
        <f>R27*(monthly!$C$5-INDEX(monthly!$C$9:$G$9,MATCH(R27,timeline!R27,1)))</f>
        <v>3914.4846526206989</v>
      </c>
      <c r="S13" s="1">
        <f>S27*(monthly!$C$5-INDEX(monthly!$C$9:$G$9,MATCH(S27,timeline!S27,1)))</f>
        <v>4305.9331178827679</v>
      </c>
      <c r="T13" s="1">
        <f>T27*(monthly!$C$5-INDEX(monthly!$C$9:$G$9,MATCH(T27,timeline!T27,1)))</f>
        <v>4736.5264296710457</v>
      </c>
      <c r="U13" s="1">
        <f>U27*(monthly!$C$5-INDEX(monthly!$C$9:$G$9,MATCH(U27,timeline!U27,1)))</f>
        <v>5210.1790726381505</v>
      </c>
      <c r="V13" s="1">
        <f>V27*(monthly!$C$5-INDEX(monthly!$C$9:$G$9,MATCH(V27,timeline!V27,1)))</f>
        <v>5731.1969799019671</v>
      </c>
      <c r="W13" s="1">
        <f>W27*(monthly!$C$5-INDEX(monthly!$C$9:$G$9,MATCH(W27,timeline!W27,1)))</f>
        <v>6304.3166778921641</v>
      </c>
      <c r="X13" s="1">
        <f>X27*(monthly!$C$5-INDEX(monthly!$C$9:$G$9,MATCH(X27,timeline!X27,1)))</f>
        <v>6934.7483456813816</v>
      </c>
      <c r="Y13" s="1">
        <f>Y27*(monthly!$C$5-INDEX(monthly!$C$9:$G$9,MATCH(Y27,timeline!Y27,1)))</f>
        <v>7628.2231802495207</v>
      </c>
      <c r="Z13" s="1">
        <f>Z27*(monthly!$C$5-INDEX(monthly!$C$9:$G$9,MATCH(Z27,timeline!Z27,1)))</f>
        <v>8391.0454982744723</v>
      </c>
    </row>
    <row r="14" spans="1:27" s="29" customFormat="1" x14ac:dyDescent="0.25">
      <c r="A14" s="33"/>
      <c r="B14" s="29" t="s">
        <v>20</v>
      </c>
      <c r="C14" s="30">
        <f>SUM(C12:C13)</f>
        <v>1.0109999999999999</v>
      </c>
      <c r="D14" s="30">
        <f t="shared" ref="D14:N14" si="16">SUM(D12:D13)</f>
        <v>291.30599999999998</v>
      </c>
      <c r="E14" s="30">
        <f t="shared" si="16"/>
        <v>1202.4480000000001</v>
      </c>
      <c r="F14" s="30">
        <f t="shared" si="16"/>
        <v>2551.1976000000004</v>
      </c>
      <c r="G14" s="30">
        <f t="shared" si="16"/>
        <v>6803.1936000000005</v>
      </c>
      <c r="H14" s="30">
        <f t="shared" si="16"/>
        <v>11338.656000000001</v>
      </c>
      <c r="I14" s="30">
        <f t="shared" si="16"/>
        <v>17007.984</v>
      </c>
      <c r="J14" s="30">
        <f t="shared" si="16"/>
        <v>19559.1816</v>
      </c>
      <c r="K14" s="30">
        <f t="shared" si="16"/>
        <v>22493.058839999998</v>
      </c>
      <c r="L14" s="30">
        <f t="shared" si="16"/>
        <v>25867.017666</v>
      </c>
      <c r="M14" s="30">
        <f t="shared" si="16"/>
        <v>29747.0703159</v>
      </c>
      <c r="N14" s="30">
        <f t="shared" si="16"/>
        <v>32721.777347490002</v>
      </c>
      <c r="O14" s="30">
        <f t="shared" ref="O14:Z14" si="17">SUM(O12:O13)</f>
        <v>36361.581364416008</v>
      </c>
      <c r="P14" s="30">
        <f t="shared" si="17"/>
        <v>39997.739500857606</v>
      </c>
      <c r="Q14" s="30">
        <f t="shared" si="17"/>
        <v>43997.513450943363</v>
      </c>
      <c r="R14" s="30">
        <f t="shared" si="17"/>
        <v>48397.264796037714</v>
      </c>
      <c r="S14" s="30">
        <f t="shared" si="17"/>
        <v>53236.991275641485</v>
      </c>
      <c r="T14" s="30">
        <f t="shared" si="17"/>
        <v>58560.690403205634</v>
      </c>
      <c r="U14" s="30">
        <f t="shared" si="17"/>
        <v>64416.759443526207</v>
      </c>
      <c r="V14" s="30">
        <f t="shared" si="17"/>
        <v>70858.435387878853</v>
      </c>
      <c r="W14" s="30">
        <f t="shared" si="17"/>
        <v>77944.278926666724</v>
      </c>
      <c r="X14" s="30">
        <f t="shared" si="17"/>
        <v>85738.706819333413</v>
      </c>
      <c r="Y14" s="30">
        <f t="shared" si="17"/>
        <v>94312.577501266773</v>
      </c>
      <c r="Z14" s="30">
        <f t="shared" si="17"/>
        <v>103743.83525139345</v>
      </c>
    </row>
    <row r="15" spans="1:27" x14ac:dyDescent="0.25">
      <c r="A15" s="3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7" x14ac:dyDescent="0.25">
      <c r="A16" s="31" t="s">
        <v>24</v>
      </c>
      <c r="C16" s="1">
        <f>C14-C10</f>
        <v>-3002.667715769775</v>
      </c>
      <c r="D16" s="1">
        <f t="shared" ref="D16:N16" si="18">D14-D10</f>
        <v>-1730.3078091021735</v>
      </c>
      <c r="E16" s="1">
        <f t="shared" si="18"/>
        <v>-8850.6570137821727</v>
      </c>
      <c r="F16" s="1">
        <f t="shared" si="18"/>
        <v>-3546.2315699740648</v>
      </c>
      <c r="G16" s="1">
        <f t="shared" si="18"/>
        <v>2566.7237706866572</v>
      </c>
      <c r="H16" s="1">
        <f t="shared" si="18"/>
        <v>2954.6485417964905</v>
      </c>
      <c r="I16" s="1">
        <f t="shared" si="18"/>
        <v>-1560.1092498242324</v>
      </c>
      <c r="J16" s="1">
        <f t="shared" si="18"/>
        <v>6908.3113432106002</v>
      </c>
      <c r="K16" s="1">
        <f t="shared" si="18"/>
        <v>247.02527027982796</v>
      </c>
      <c r="L16" s="1">
        <f t="shared" si="18"/>
        <v>3511.5765314886194</v>
      </c>
      <c r="M16" s="1">
        <f t="shared" si="18"/>
        <v>7265.8407269579038</v>
      </c>
      <c r="N16" s="1">
        <f t="shared" si="18"/>
        <v>10144.12702592084</v>
      </c>
      <c r="O16" s="1">
        <f t="shared" ref="O16:Z16" si="19">O14-O10</f>
        <v>13677.881987309444</v>
      </c>
      <c r="P16" s="1">
        <f t="shared" si="19"/>
        <v>17197.399913012276</v>
      </c>
      <c r="Q16" s="1">
        <f t="shared" si="19"/>
        <v>21068.883381637766</v>
      </c>
      <c r="R16" s="1">
        <f t="shared" si="19"/>
        <v>5327.5289474781966</v>
      </c>
      <c r="S16" s="1">
        <f t="shared" si="19"/>
        <v>10012.052820255034</v>
      </c>
      <c r="T16" s="1">
        <f t="shared" si="19"/>
        <v>15165.042830661929</v>
      </c>
      <c r="U16" s="1">
        <f t="shared" si="19"/>
        <v>20833.345592461897</v>
      </c>
      <c r="V16" s="1">
        <f t="shared" si="19"/>
        <v>27068.492380794254</v>
      </c>
      <c r="W16" s="1">
        <f t="shared" si="19"/>
        <v>33927.167598312182</v>
      </c>
      <c r="X16" s="1">
        <f t="shared" si="19"/>
        <v>41471.724087934301</v>
      </c>
      <c r="Y16" s="1">
        <f t="shared" si="19"/>
        <v>49770.749976871019</v>
      </c>
      <c r="Z16" s="1">
        <f t="shared" si="19"/>
        <v>58899.692205053761</v>
      </c>
    </row>
    <row r="17" spans="1:26" x14ac:dyDescent="0.25">
      <c r="A17" s="31" t="s">
        <v>32</v>
      </c>
      <c r="C17" s="1">
        <f>IF(C16&lt;0,0,C16*0.2)</f>
        <v>0</v>
      </c>
      <c r="D17" s="1">
        <f t="shared" ref="D17:N17" si="20">IF(D16&lt;0,0,D16*0.2)</f>
        <v>0</v>
      </c>
      <c r="E17" s="1">
        <f t="shared" si="20"/>
        <v>0</v>
      </c>
      <c r="F17" s="1">
        <f t="shared" si="20"/>
        <v>0</v>
      </c>
      <c r="G17" s="1">
        <f t="shared" si="20"/>
        <v>513.34475413733151</v>
      </c>
      <c r="H17" s="1">
        <f t="shared" si="20"/>
        <v>590.92970835929816</v>
      </c>
      <c r="I17" s="1">
        <f t="shared" si="20"/>
        <v>0</v>
      </c>
      <c r="J17" s="1">
        <f t="shared" si="20"/>
        <v>1381.6622686421201</v>
      </c>
      <c r="K17" s="1">
        <f t="shared" si="20"/>
        <v>49.405054055965593</v>
      </c>
      <c r="L17" s="1">
        <f t="shared" si="20"/>
        <v>702.31530629772396</v>
      </c>
      <c r="M17" s="1">
        <f t="shared" si="20"/>
        <v>1453.1681453915808</v>
      </c>
      <c r="N17" s="1">
        <f t="shared" si="20"/>
        <v>2028.8254051841679</v>
      </c>
      <c r="O17" s="1">
        <f t="shared" ref="O17:Z17" si="21">IF(O16&lt;0,0,O16*0.2)</f>
        <v>2735.576397461889</v>
      </c>
      <c r="P17" s="1">
        <f t="shared" si="21"/>
        <v>3439.4799826024555</v>
      </c>
      <c r="Q17" s="1">
        <f t="shared" si="21"/>
        <v>4213.7766763275531</v>
      </c>
      <c r="R17" s="1">
        <f t="shared" si="21"/>
        <v>1065.5057894956394</v>
      </c>
      <c r="S17" s="1">
        <f t="shared" si="21"/>
        <v>2002.410564051007</v>
      </c>
      <c r="T17" s="1">
        <f t="shared" si="21"/>
        <v>3033.008566132386</v>
      </c>
      <c r="U17" s="1">
        <f t="shared" si="21"/>
        <v>4166.6691184923793</v>
      </c>
      <c r="V17" s="1">
        <f t="shared" si="21"/>
        <v>5413.698476158851</v>
      </c>
      <c r="W17" s="1">
        <f t="shared" si="21"/>
        <v>6785.433519662437</v>
      </c>
      <c r="X17" s="1">
        <f t="shared" si="21"/>
        <v>8294.3448175868598</v>
      </c>
      <c r="Y17" s="1">
        <f t="shared" si="21"/>
        <v>9954.1499953742041</v>
      </c>
      <c r="Z17" s="1">
        <f t="shared" si="21"/>
        <v>11779.938441010752</v>
      </c>
    </row>
    <row r="18" spans="1:26" x14ac:dyDescent="0.25">
      <c r="A18" s="31" t="s">
        <v>25</v>
      </c>
      <c r="C18" s="1">
        <f>C16-C17</f>
        <v>-3002.667715769775</v>
      </c>
      <c r="D18" s="1">
        <f t="shared" ref="D18:N18" si="22">D16-D17</f>
        <v>-1730.3078091021735</v>
      </c>
      <c r="E18" s="1">
        <f t="shared" si="22"/>
        <v>-8850.6570137821727</v>
      </c>
      <c r="F18" s="1">
        <f t="shared" si="22"/>
        <v>-3546.2315699740648</v>
      </c>
      <c r="G18" s="1">
        <f t="shared" si="22"/>
        <v>2053.3790165493256</v>
      </c>
      <c r="H18" s="1">
        <f t="shared" si="22"/>
        <v>2363.7188334371922</v>
      </c>
      <c r="I18" s="1">
        <f t="shared" si="22"/>
        <v>-1560.1092498242324</v>
      </c>
      <c r="J18" s="1">
        <f t="shared" si="22"/>
        <v>5526.6490745684805</v>
      </c>
      <c r="K18" s="1">
        <f t="shared" si="22"/>
        <v>197.62021622386237</v>
      </c>
      <c r="L18" s="1">
        <f t="shared" si="22"/>
        <v>2809.2612251908954</v>
      </c>
      <c r="M18" s="1">
        <f t="shared" si="22"/>
        <v>5812.6725815663231</v>
      </c>
      <c r="N18" s="1">
        <f t="shared" si="22"/>
        <v>8115.3016207366718</v>
      </c>
      <c r="O18" s="1">
        <f t="shared" ref="O18:Z18" si="23">O16-O17</f>
        <v>10942.305589847554</v>
      </c>
      <c r="P18" s="1">
        <f t="shared" si="23"/>
        <v>13757.91993040982</v>
      </c>
      <c r="Q18" s="1">
        <f t="shared" si="23"/>
        <v>16855.106705310212</v>
      </c>
      <c r="R18" s="1">
        <f t="shared" si="23"/>
        <v>4262.0231579825577</v>
      </c>
      <c r="S18" s="1">
        <f t="shared" si="23"/>
        <v>8009.642256204027</v>
      </c>
      <c r="T18" s="1">
        <f t="shared" si="23"/>
        <v>12132.034264529542</v>
      </c>
      <c r="U18" s="1">
        <f t="shared" si="23"/>
        <v>16666.676473969517</v>
      </c>
      <c r="V18" s="1">
        <f t="shared" si="23"/>
        <v>21654.793904635404</v>
      </c>
      <c r="W18" s="1">
        <f t="shared" si="23"/>
        <v>27141.734078649744</v>
      </c>
      <c r="X18" s="1">
        <f t="shared" si="23"/>
        <v>33177.379270347439</v>
      </c>
      <c r="Y18" s="1">
        <f t="shared" si="23"/>
        <v>39816.599981496816</v>
      </c>
      <c r="Z18" s="1">
        <f t="shared" si="23"/>
        <v>47119.753764043009</v>
      </c>
    </row>
    <row r="19" spans="1:26" s="27" customFormat="1" x14ac:dyDescent="0.25">
      <c r="A19" s="32" t="s">
        <v>27</v>
      </c>
      <c r="C19" s="28">
        <f>SUM($C$18:C18)</f>
        <v>-3002.667715769775</v>
      </c>
      <c r="D19" s="28">
        <f>SUM($C$18:D18)</f>
        <v>-4732.9755248719484</v>
      </c>
      <c r="E19" s="28">
        <f>SUM($C$18:E18)</f>
        <v>-13583.632538654121</v>
      </c>
      <c r="F19" s="28">
        <f>SUM($C$18:F18)</f>
        <v>-17129.864108628186</v>
      </c>
      <c r="G19" s="28">
        <f>SUM($C$18:G18)</f>
        <v>-15076.485092078859</v>
      </c>
      <c r="H19" s="28">
        <f>SUM($C$18:H18)</f>
        <v>-12712.766258641666</v>
      </c>
      <c r="I19" s="28">
        <f>SUM($C$18:I18)</f>
        <v>-14272.875508465899</v>
      </c>
      <c r="J19" s="28">
        <f>SUM($C$18:J18)</f>
        <v>-8746.2264338974182</v>
      </c>
      <c r="K19" s="28">
        <f>SUM($C$18:K18)</f>
        <v>-8548.6062176735559</v>
      </c>
      <c r="L19" s="28">
        <f>SUM($C$18:L18)</f>
        <v>-5739.34499248266</v>
      </c>
      <c r="M19" s="28">
        <f>SUM($C$18:M18)</f>
        <v>73.327589083663042</v>
      </c>
      <c r="N19" s="28">
        <f>SUM($C$18:N18)</f>
        <v>8188.6292098203348</v>
      </c>
      <c r="O19" s="28">
        <f>SUM($C$18:O18)</f>
        <v>19130.934799667888</v>
      </c>
      <c r="P19" s="28">
        <f>SUM($C$18:P18)</f>
        <v>32888.854730077706</v>
      </c>
      <c r="Q19" s="28">
        <f>SUM($C$18:Q18)</f>
        <v>49743.961435387915</v>
      </c>
      <c r="R19" s="28">
        <f>SUM($C$18:R18)</f>
        <v>54005.984593370471</v>
      </c>
      <c r="S19" s="28">
        <f>SUM($C$18:S18)</f>
        <v>62015.626849574495</v>
      </c>
      <c r="T19" s="28">
        <f>SUM($C$18:T18)</f>
        <v>74147.661114104034</v>
      </c>
      <c r="U19" s="28">
        <f>SUM($C$18:U18)</f>
        <v>90814.337588073555</v>
      </c>
      <c r="V19" s="28">
        <f>SUM($C$18:V18)</f>
        <v>112469.13149270896</v>
      </c>
      <c r="W19" s="28">
        <f>SUM($C$18:W18)</f>
        <v>139610.86557135871</v>
      </c>
      <c r="X19" s="28">
        <f>SUM($C$18:X18)</f>
        <v>172788.24484170615</v>
      </c>
      <c r="Y19" s="28">
        <f>SUM($C$18:Y18)</f>
        <v>212604.84482320296</v>
      </c>
      <c r="Z19" s="28">
        <f>SUM($C$18:Z18)</f>
        <v>259724.59858724597</v>
      </c>
    </row>
    <row r="21" spans="1:26" s="26" customFormat="1" x14ac:dyDescent="0.25"/>
    <row r="22" spans="1:26" x14ac:dyDescent="0.25">
      <c r="A22" s="34" t="s">
        <v>31</v>
      </c>
      <c r="B22" t="s">
        <v>16</v>
      </c>
      <c r="C22">
        <v>1</v>
      </c>
      <c r="D22">
        <v>2</v>
      </c>
      <c r="E22">
        <v>2</v>
      </c>
      <c r="F22">
        <v>3</v>
      </c>
      <c r="G22">
        <v>4</v>
      </c>
      <c r="H22">
        <v>5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  <c r="V22">
        <v>6</v>
      </c>
      <c r="W22">
        <v>6</v>
      </c>
      <c r="X22">
        <v>6</v>
      </c>
      <c r="Y22">
        <v>6</v>
      </c>
      <c r="Z22">
        <v>6</v>
      </c>
    </row>
    <row r="23" spans="1:26" x14ac:dyDescent="0.25">
      <c r="A23" s="33"/>
      <c r="B23" t="s">
        <v>21</v>
      </c>
      <c r="C23">
        <v>0.1</v>
      </c>
      <c r="D23">
        <v>0.3</v>
      </c>
      <c r="E23">
        <v>0.6</v>
      </c>
      <c r="F23">
        <v>0.7</v>
      </c>
      <c r="G23">
        <v>0.7</v>
      </c>
      <c r="H23">
        <v>0.7</v>
      </c>
      <c r="I23">
        <v>0.7</v>
      </c>
      <c r="J23">
        <v>0.7</v>
      </c>
      <c r="K23">
        <v>0.7</v>
      </c>
      <c r="L23">
        <v>0.7</v>
      </c>
      <c r="M23">
        <v>0.7</v>
      </c>
      <c r="N23">
        <v>0.7</v>
      </c>
      <c r="O23">
        <v>0.8</v>
      </c>
      <c r="P23">
        <v>0.8</v>
      </c>
      <c r="Q23">
        <v>0.8</v>
      </c>
      <c r="R23">
        <v>0.8</v>
      </c>
      <c r="S23">
        <v>0.8</v>
      </c>
      <c r="T23">
        <v>0.8</v>
      </c>
      <c r="U23">
        <v>0.8</v>
      </c>
      <c r="V23">
        <v>0.8</v>
      </c>
      <c r="W23">
        <v>0.8</v>
      </c>
      <c r="X23">
        <v>0.8</v>
      </c>
      <c r="Y23">
        <v>0.8</v>
      </c>
      <c r="Z23">
        <v>0.8</v>
      </c>
    </row>
    <row r="24" spans="1:26" x14ac:dyDescent="0.25">
      <c r="A24" s="33"/>
      <c r="B24" t="s">
        <v>29</v>
      </c>
      <c r="C24" s="23">
        <v>0</v>
      </c>
      <c r="D24" s="23">
        <v>140</v>
      </c>
      <c r="E24" s="23">
        <v>3</v>
      </c>
      <c r="F24" s="23">
        <v>0.4</v>
      </c>
      <c r="G24" s="23">
        <v>1</v>
      </c>
      <c r="H24" s="23">
        <v>0.33333333333333326</v>
      </c>
      <c r="I24" s="23">
        <v>0.25</v>
      </c>
      <c r="J24" s="23">
        <v>0.14999999999999991</v>
      </c>
      <c r="K24" s="23">
        <v>0.14999999999999991</v>
      </c>
      <c r="L24" s="23">
        <v>0.14999999999999991</v>
      </c>
      <c r="M24" s="23">
        <v>0.14999999999999991</v>
      </c>
      <c r="N24" s="23">
        <v>0.1</v>
      </c>
      <c r="O24" s="23">
        <v>0.1</v>
      </c>
      <c r="P24" s="23">
        <v>0.1</v>
      </c>
      <c r="Q24" s="23">
        <v>0.1</v>
      </c>
      <c r="R24" s="23">
        <v>0.1</v>
      </c>
      <c r="S24" s="23">
        <v>0.1</v>
      </c>
      <c r="T24" s="23">
        <v>0.1</v>
      </c>
      <c r="U24" s="23">
        <v>0.1</v>
      </c>
      <c r="V24" s="23">
        <v>0.1</v>
      </c>
      <c r="W24" s="23">
        <v>0.1</v>
      </c>
      <c r="X24" s="23">
        <v>0.1</v>
      </c>
      <c r="Y24" s="23">
        <v>0.1</v>
      </c>
      <c r="Z24" s="23">
        <v>0.1</v>
      </c>
    </row>
    <row r="25" spans="1:26" x14ac:dyDescent="0.25">
      <c r="A25" s="33"/>
      <c r="B25" t="s">
        <v>30</v>
      </c>
      <c r="C25" s="1">
        <v>100</v>
      </c>
      <c r="D25" s="1">
        <f>(D24+1)*C25</f>
        <v>14100</v>
      </c>
      <c r="E25" s="1">
        <f t="shared" ref="E25:N25" si="24">(E24+1)*D25</f>
        <v>56400</v>
      </c>
      <c r="F25" s="1">
        <f t="shared" si="24"/>
        <v>78960</v>
      </c>
      <c r="G25" s="1">
        <f t="shared" si="24"/>
        <v>157920</v>
      </c>
      <c r="H25" s="1">
        <f t="shared" si="24"/>
        <v>210560</v>
      </c>
      <c r="I25" s="1">
        <f t="shared" si="24"/>
        <v>263200</v>
      </c>
      <c r="J25" s="1">
        <f t="shared" si="24"/>
        <v>302680</v>
      </c>
      <c r="K25" s="1">
        <f t="shared" si="24"/>
        <v>348082</v>
      </c>
      <c r="L25" s="1">
        <f t="shared" si="24"/>
        <v>400294.3</v>
      </c>
      <c r="M25" s="1">
        <f t="shared" si="24"/>
        <v>460338.44499999995</v>
      </c>
      <c r="N25" s="1">
        <f t="shared" si="24"/>
        <v>506372.28950000001</v>
      </c>
      <c r="O25" s="1">
        <f t="shared" ref="O25" si="25">(O24+1)*N25</f>
        <v>557009.51845000009</v>
      </c>
      <c r="P25" s="1">
        <f t="shared" ref="P25" si="26">(P24+1)*O25</f>
        <v>612710.47029500012</v>
      </c>
      <c r="Q25" s="1">
        <f t="shared" ref="Q25" si="27">(Q24+1)*P25</f>
        <v>673981.51732450014</v>
      </c>
      <c r="R25" s="1">
        <f t="shared" ref="R25" si="28">(R24+1)*Q25</f>
        <v>741379.66905695025</v>
      </c>
      <c r="S25" s="1">
        <f t="shared" ref="S25" si="29">(S24+1)*R25</f>
        <v>815517.63596264529</v>
      </c>
      <c r="T25" s="1">
        <f t="shared" ref="T25" si="30">(T24+1)*S25</f>
        <v>897069.39955890994</v>
      </c>
      <c r="U25" s="1">
        <f t="shared" ref="U25" si="31">(U24+1)*T25</f>
        <v>986776.33951480105</v>
      </c>
      <c r="V25" s="1">
        <f t="shared" ref="V25" si="32">(V24+1)*U25</f>
        <v>1085453.9734662813</v>
      </c>
      <c r="W25" s="1">
        <f t="shared" ref="W25" si="33">(W24+1)*V25</f>
        <v>1193999.3708129094</v>
      </c>
      <c r="X25" s="1">
        <f t="shared" ref="X25" si="34">(X24+1)*W25</f>
        <v>1313399.3078942006</v>
      </c>
      <c r="Y25" s="1">
        <f t="shared" ref="Y25" si="35">(Y24+1)*X25</f>
        <v>1444739.2386836207</v>
      </c>
      <c r="Z25" s="1">
        <f t="shared" ref="Z25" si="36">(Z24+1)*Y25</f>
        <v>1589213.1625519828</v>
      </c>
    </row>
    <row r="26" spans="1:26" x14ac:dyDescent="0.25">
      <c r="A26" s="33"/>
      <c r="B26" t="s">
        <v>1</v>
      </c>
      <c r="C26" s="1">
        <f>C25*C22</f>
        <v>100</v>
      </c>
      <c r="D26" s="1">
        <f t="shared" ref="D26:M26" si="37">D25*D22</f>
        <v>28200</v>
      </c>
      <c r="E26" s="1">
        <f t="shared" si="37"/>
        <v>112800</v>
      </c>
      <c r="F26" s="1">
        <f t="shared" si="37"/>
        <v>236880</v>
      </c>
      <c r="G26" s="1">
        <f t="shared" si="37"/>
        <v>631680</v>
      </c>
      <c r="H26" s="1">
        <f t="shared" si="37"/>
        <v>1052800</v>
      </c>
      <c r="I26" s="1">
        <f t="shared" si="37"/>
        <v>1579200</v>
      </c>
      <c r="J26" s="1">
        <f t="shared" si="37"/>
        <v>1816080</v>
      </c>
      <c r="K26" s="1">
        <f t="shared" si="37"/>
        <v>2088492</v>
      </c>
      <c r="L26" s="1">
        <f t="shared" si="37"/>
        <v>2401765.7999999998</v>
      </c>
      <c r="M26" s="1">
        <f t="shared" si="37"/>
        <v>2762030.67</v>
      </c>
      <c r="N26" s="1">
        <f>N25*N22</f>
        <v>3038233.7370000002</v>
      </c>
      <c r="O26" s="1">
        <f t="shared" ref="O26:Z26" si="38">O25*O22</f>
        <v>3342057.1107000005</v>
      </c>
      <c r="P26" s="1">
        <f t="shared" si="38"/>
        <v>3676262.8217700007</v>
      </c>
      <c r="Q26" s="1">
        <f t="shared" si="38"/>
        <v>4043889.1039470006</v>
      </c>
      <c r="R26" s="1">
        <f t="shared" si="38"/>
        <v>4448278.0143417018</v>
      </c>
      <c r="S26" s="1">
        <f t="shared" si="38"/>
        <v>4893105.8157758713</v>
      </c>
      <c r="T26" s="1">
        <f t="shared" si="38"/>
        <v>5382416.3973534591</v>
      </c>
      <c r="U26" s="1">
        <f t="shared" si="38"/>
        <v>5920658.0370888058</v>
      </c>
      <c r="V26" s="1">
        <f t="shared" si="38"/>
        <v>6512723.8407976879</v>
      </c>
      <c r="W26" s="1">
        <f t="shared" si="38"/>
        <v>7163996.2248774562</v>
      </c>
      <c r="X26" s="1">
        <f t="shared" si="38"/>
        <v>7880395.8473652033</v>
      </c>
      <c r="Y26" s="1">
        <f t="shared" si="38"/>
        <v>8668435.4321017247</v>
      </c>
      <c r="Z26" s="1">
        <f t="shared" si="38"/>
        <v>9535278.9753118977</v>
      </c>
    </row>
    <row r="27" spans="1:26" s="26" customFormat="1" x14ac:dyDescent="0.25">
      <c r="A27" s="35"/>
      <c r="B27" s="26" t="s">
        <v>17</v>
      </c>
      <c r="C27" s="2">
        <f>C26*C23</f>
        <v>10</v>
      </c>
      <c r="D27" s="2">
        <f t="shared" ref="D27:N27" si="39">D26*D23</f>
        <v>8460</v>
      </c>
      <c r="E27" s="2">
        <f t="shared" si="39"/>
        <v>67680</v>
      </c>
      <c r="F27" s="2">
        <f t="shared" si="39"/>
        <v>165816</v>
      </c>
      <c r="G27" s="2">
        <f t="shared" si="39"/>
        <v>442176</v>
      </c>
      <c r="H27" s="2">
        <f t="shared" si="39"/>
        <v>736960</v>
      </c>
      <c r="I27" s="2">
        <f t="shared" si="39"/>
        <v>1105440</v>
      </c>
      <c r="J27" s="2">
        <f t="shared" si="39"/>
        <v>1271256</v>
      </c>
      <c r="K27" s="2">
        <f t="shared" si="39"/>
        <v>1461944.4</v>
      </c>
      <c r="L27" s="2">
        <f t="shared" si="39"/>
        <v>1681236.0599999998</v>
      </c>
      <c r="M27" s="2">
        <f t="shared" si="39"/>
        <v>1933421.4689999998</v>
      </c>
      <c r="N27" s="2">
        <f t="shared" si="39"/>
        <v>2126763.6159000001</v>
      </c>
      <c r="O27" s="2">
        <f t="shared" ref="O27:Z27" si="40">O26*O23</f>
        <v>2673645.6885600006</v>
      </c>
      <c r="P27" s="2">
        <f t="shared" si="40"/>
        <v>2941010.2574160006</v>
      </c>
      <c r="Q27" s="2">
        <f t="shared" si="40"/>
        <v>3235111.2831576006</v>
      </c>
      <c r="R27" s="2">
        <f t="shared" si="40"/>
        <v>3558622.4114733618</v>
      </c>
      <c r="S27" s="2">
        <f t="shared" si="40"/>
        <v>3914484.6526206974</v>
      </c>
      <c r="T27" s="2">
        <f t="shared" si="40"/>
        <v>4305933.1178827677</v>
      </c>
      <c r="U27" s="2">
        <f t="shared" si="40"/>
        <v>4736526.4296710445</v>
      </c>
      <c r="V27" s="2">
        <f t="shared" si="40"/>
        <v>5210179.0726381503</v>
      </c>
      <c r="W27" s="2">
        <f t="shared" si="40"/>
        <v>5731196.9799019657</v>
      </c>
      <c r="X27" s="2">
        <f t="shared" si="40"/>
        <v>6304316.6778921634</v>
      </c>
      <c r="Y27" s="2">
        <f t="shared" si="40"/>
        <v>6934748.3456813805</v>
      </c>
      <c r="Z27" s="2">
        <f t="shared" si="40"/>
        <v>7628223.1802495187</v>
      </c>
    </row>
    <row r="33" spans="15:15" x14ac:dyDescent="0.25">
      <c r="O33">
        <v>2</v>
      </c>
    </row>
  </sheetData>
  <mergeCells count="3">
    <mergeCell ref="A4:A10"/>
    <mergeCell ref="A12:A14"/>
    <mergeCell ref="A22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timeline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Akimenko, Aleksandr [GCB]</dc:creator>
  <cp:lastModifiedBy>Akimenko, Aleksandr [GCB]</cp:lastModifiedBy>
  <dcterms:created xsi:type="dcterms:W3CDTF">2017-08-23T11:33:06Z</dcterms:created>
  <dcterms:modified xsi:type="dcterms:W3CDTF">2017-09-21T16:29:09Z</dcterms:modified>
</cp:coreProperties>
</file>