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80" yWindow="120" windowWidth="24440" windowHeight="14920" activeTab="1"/>
  </bookViews>
  <sheets>
    <sheet name="monthly" sheetId="1" r:id="rId1"/>
    <sheet name="timelin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2" l="1"/>
  <c r="E26" i="2"/>
  <c r="F26" i="2"/>
  <c r="F27" i="2"/>
  <c r="F28" i="2"/>
  <c r="F14" i="2"/>
  <c r="D27" i="2"/>
  <c r="D28" i="2"/>
  <c r="D14" i="2"/>
  <c r="E27" i="2"/>
  <c r="E28" i="2"/>
  <c r="E14" i="2"/>
  <c r="G26" i="2"/>
  <c r="G27" i="2"/>
  <c r="G28" i="2"/>
  <c r="G14" i="2"/>
  <c r="H26" i="2"/>
  <c r="H27" i="2"/>
  <c r="H28" i="2"/>
  <c r="H14" i="2"/>
  <c r="I26" i="2"/>
  <c r="I27" i="2"/>
  <c r="I28" i="2"/>
  <c r="I14" i="2"/>
  <c r="J26" i="2"/>
  <c r="J27" i="2"/>
  <c r="J28" i="2"/>
  <c r="J14" i="2"/>
  <c r="K26" i="2"/>
  <c r="K27" i="2"/>
  <c r="K28" i="2"/>
  <c r="K14" i="2"/>
  <c r="L26" i="2"/>
  <c r="L27" i="2"/>
  <c r="L28" i="2"/>
  <c r="L14" i="2"/>
  <c r="M26" i="2"/>
  <c r="M27" i="2"/>
  <c r="M28" i="2"/>
  <c r="M14" i="2"/>
  <c r="N26" i="2"/>
  <c r="N27" i="2"/>
  <c r="N28" i="2"/>
  <c r="N14" i="2"/>
  <c r="O26" i="2"/>
  <c r="O27" i="2"/>
  <c r="O28" i="2"/>
  <c r="O14" i="2"/>
  <c r="P26" i="2"/>
  <c r="P27" i="2"/>
  <c r="P28" i="2"/>
  <c r="P14" i="2"/>
  <c r="Q26" i="2"/>
  <c r="Q27" i="2"/>
  <c r="Q28" i="2"/>
  <c r="Q14" i="2"/>
  <c r="R26" i="2"/>
  <c r="R27" i="2"/>
  <c r="R28" i="2"/>
  <c r="R14" i="2"/>
  <c r="S26" i="2"/>
  <c r="S27" i="2"/>
  <c r="S28" i="2"/>
  <c r="S14" i="2"/>
  <c r="T26" i="2"/>
  <c r="T27" i="2"/>
  <c r="T28" i="2"/>
  <c r="T14" i="2"/>
  <c r="U26" i="2"/>
  <c r="U27" i="2"/>
  <c r="U28" i="2"/>
  <c r="U14" i="2"/>
  <c r="V26" i="2"/>
  <c r="V27" i="2"/>
  <c r="V28" i="2"/>
  <c r="V14" i="2"/>
  <c r="W26" i="2"/>
  <c r="W27" i="2"/>
  <c r="W28" i="2"/>
  <c r="W14" i="2"/>
  <c r="X26" i="2"/>
  <c r="X27" i="2"/>
  <c r="X28" i="2"/>
  <c r="X14" i="2"/>
  <c r="Y26" i="2"/>
  <c r="Y27" i="2"/>
  <c r="Y28" i="2"/>
  <c r="Y14" i="2"/>
  <c r="Z26" i="2"/>
  <c r="Z27" i="2"/>
  <c r="Z28" i="2"/>
  <c r="Z14" i="2"/>
  <c r="C27" i="2"/>
  <c r="C28" i="2"/>
  <c r="C14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C7" i="2"/>
  <c r="O8" i="2"/>
  <c r="O11" i="2"/>
  <c r="O13" i="2"/>
  <c r="D8" i="2"/>
  <c r="D11" i="2"/>
  <c r="E8" i="2"/>
  <c r="E11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O15" i="2"/>
  <c r="O17" i="2"/>
  <c r="O18" i="2"/>
  <c r="O19" i="2"/>
  <c r="P8" i="2"/>
  <c r="P11" i="2"/>
  <c r="P13" i="2"/>
  <c r="C8" i="2"/>
  <c r="C11" i="2"/>
  <c r="I13" i="2"/>
  <c r="I8" i="2"/>
  <c r="I11" i="2"/>
  <c r="G8" i="2"/>
  <c r="G11" i="2"/>
  <c r="F8" i="2"/>
  <c r="F11" i="2"/>
  <c r="H13" i="2"/>
  <c r="H8" i="2"/>
  <c r="H11" i="2"/>
  <c r="D13" i="2"/>
  <c r="M8" i="2"/>
  <c r="M11" i="2"/>
  <c r="L13" i="2"/>
  <c r="L8" i="2"/>
  <c r="L11" i="2"/>
  <c r="K13" i="2"/>
  <c r="K15" i="2"/>
  <c r="K8" i="2"/>
  <c r="K11" i="2"/>
  <c r="N13" i="2"/>
  <c r="N8" i="2"/>
  <c r="N11" i="2"/>
  <c r="J13" i="2"/>
  <c r="J8" i="2"/>
  <c r="J11" i="2"/>
  <c r="G13" i="2"/>
  <c r="C13" i="2"/>
  <c r="H15" i="2"/>
  <c r="F13" i="2"/>
  <c r="M13" i="2"/>
  <c r="E13" i="2"/>
  <c r="C17" i="1"/>
  <c r="C16" i="1"/>
  <c r="P15" i="2"/>
  <c r="P17" i="2"/>
  <c r="P18" i="2"/>
  <c r="P19" i="2"/>
  <c r="Q8" i="2"/>
  <c r="Q11" i="2"/>
  <c r="Q13" i="2"/>
  <c r="D15" i="2"/>
  <c r="D17" i="2"/>
  <c r="E15" i="2"/>
  <c r="E17" i="2"/>
  <c r="N15" i="2"/>
  <c r="N17" i="2"/>
  <c r="I15" i="2"/>
  <c r="I17" i="2"/>
  <c r="G15" i="2"/>
  <c r="G17" i="2"/>
  <c r="C15" i="2"/>
  <c r="C17" i="2"/>
  <c r="F15" i="2"/>
  <c r="F17" i="2"/>
  <c r="H17" i="2"/>
  <c r="K17" i="2"/>
  <c r="M15" i="2"/>
  <c r="M17" i="2"/>
  <c r="L15" i="2"/>
  <c r="L17" i="2"/>
  <c r="J15" i="2"/>
  <c r="J17" i="2"/>
  <c r="D17" i="1"/>
  <c r="E17" i="1"/>
  <c r="G17" i="1"/>
  <c r="D16" i="1"/>
  <c r="E16" i="1"/>
  <c r="G16" i="1"/>
  <c r="B18" i="1"/>
  <c r="Q15" i="2"/>
  <c r="Q17" i="2"/>
  <c r="R8" i="2"/>
  <c r="R11" i="2"/>
  <c r="R13" i="2"/>
  <c r="C18" i="2"/>
  <c r="C19" i="2"/>
  <c r="C20" i="2"/>
  <c r="G18" i="2"/>
  <c r="G19" i="2"/>
  <c r="J18" i="2"/>
  <c r="J19" i="2"/>
  <c r="I18" i="2"/>
  <c r="I19" i="2"/>
  <c r="L18" i="2"/>
  <c r="L19" i="2"/>
  <c r="N18" i="2"/>
  <c r="N19" i="2"/>
  <c r="M18" i="2"/>
  <c r="M19" i="2"/>
  <c r="E18" i="2"/>
  <c r="E19" i="2"/>
  <c r="K18" i="2"/>
  <c r="K19" i="2"/>
  <c r="D18" i="2"/>
  <c r="D19" i="2"/>
  <c r="H18" i="2"/>
  <c r="H19" i="2"/>
  <c r="F18" i="2"/>
  <c r="F19" i="2"/>
  <c r="F16" i="1"/>
  <c r="F17" i="1"/>
  <c r="B19" i="1"/>
  <c r="C19" i="1"/>
  <c r="D19" i="1"/>
  <c r="E19" i="1"/>
  <c r="G19" i="1"/>
  <c r="C18" i="1"/>
  <c r="D18" i="1"/>
  <c r="E18" i="1"/>
  <c r="G18" i="1"/>
  <c r="O20" i="2"/>
  <c r="P20" i="2"/>
  <c r="S8" i="2"/>
  <c r="S11" i="2"/>
  <c r="S13" i="2"/>
  <c r="R15" i="2"/>
  <c r="R17" i="2"/>
  <c r="Q18" i="2"/>
  <c r="Q19" i="2"/>
  <c r="E20" i="2"/>
  <c r="H20" i="2"/>
  <c r="G20" i="2"/>
  <c r="I20" i="2"/>
  <c r="K20" i="2"/>
  <c r="F20" i="2"/>
  <c r="J20" i="2"/>
  <c r="D20" i="2"/>
  <c r="L20" i="2"/>
  <c r="M20" i="2"/>
  <c r="N20" i="2"/>
  <c r="B20" i="1"/>
  <c r="C20" i="1"/>
  <c r="F18" i="1"/>
  <c r="F19" i="1"/>
  <c r="B21" i="1"/>
  <c r="C21" i="1"/>
  <c r="D20" i="1"/>
  <c r="E20" i="1"/>
  <c r="G20" i="1"/>
  <c r="S15" i="2"/>
  <c r="S17" i="2"/>
  <c r="S18" i="2"/>
  <c r="S19" i="2"/>
  <c r="R18" i="2"/>
  <c r="R19" i="2"/>
  <c r="R20" i="2"/>
  <c r="Q20" i="2"/>
  <c r="T8" i="2"/>
  <c r="T11" i="2"/>
  <c r="T13" i="2"/>
  <c r="F20" i="1"/>
  <c r="D21" i="1"/>
  <c r="E21" i="1"/>
  <c r="G21" i="1"/>
  <c r="B22" i="1"/>
  <c r="C22" i="1"/>
  <c r="S20" i="2"/>
  <c r="U8" i="2"/>
  <c r="U11" i="2"/>
  <c r="U13" i="2"/>
  <c r="T15" i="2"/>
  <c r="T17" i="2"/>
  <c r="F21" i="1"/>
  <c r="D22" i="1"/>
  <c r="E22" i="1"/>
  <c r="G22" i="1"/>
  <c r="B23" i="1"/>
  <c r="C23" i="1"/>
  <c r="U15" i="2"/>
  <c r="U17" i="2"/>
  <c r="U18" i="2"/>
  <c r="U19" i="2"/>
  <c r="T18" i="2"/>
  <c r="T19" i="2"/>
  <c r="V8" i="2"/>
  <c r="V11" i="2"/>
  <c r="V13" i="2"/>
  <c r="F22" i="1"/>
  <c r="D23" i="1"/>
  <c r="E23" i="1"/>
  <c r="G23" i="1"/>
  <c r="B24" i="1"/>
  <c r="C24" i="1"/>
  <c r="V15" i="2"/>
  <c r="V17" i="2"/>
  <c r="V18" i="2"/>
  <c r="V19" i="2"/>
  <c r="U20" i="2"/>
  <c r="T20" i="2"/>
  <c r="W8" i="2"/>
  <c r="W11" i="2"/>
  <c r="W13" i="2"/>
  <c r="F23" i="1"/>
  <c r="B25" i="1"/>
  <c r="C25" i="1"/>
  <c r="D24" i="1"/>
  <c r="E24" i="1"/>
  <c r="G24" i="1"/>
  <c r="V20" i="2"/>
  <c r="X8" i="2"/>
  <c r="X11" i="2"/>
  <c r="X13" i="2"/>
  <c r="W15" i="2"/>
  <c r="W17" i="2"/>
  <c r="F24" i="1"/>
  <c r="B26" i="1"/>
  <c r="C26" i="1"/>
  <c r="D25" i="1"/>
  <c r="E25" i="1"/>
  <c r="G25" i="1"/>
  <c r="X15" i="2"/>
  <c r="X17" i="2"/>
  <c r="Z13" i="2"/>
  <c r="Z8" i="2"/>
  <c r="Z11" i="2"/>
  <c r="Y8" i="2"/>
  <c r="Y11" i="2"/>
  <c r="Y13" i="2"/>
  <c r="W18" i="2"/>
  <c r="W19" i="2"/>
  <c r="W20" i="2"/>
  <c r="F25" i="1"/>
  <c r="B27" i="1"/>
  <c r="D26" i="1"/>
  <c r="E26" i="1"/>
  <c r="G26" i="1"/>
  <c r="Y15" i="2"/>
  <c r="Y17" i="2"/>
  <c r="Z15" i="2"/>
  <c r="Z17" i="2"/>
  <c r="X18" i="2"/>
  <c r="X19" i="2"/>
  <c r="X20" i="2"/>
  <c r="F26" i="1"/>
  <c r="C27" i="1"/>
  <c r="D27" i="1"/>
  <c r="E27" i="1"/>
  <c r="G27" i="1"/>
  <c r="Z18" i="2"/>
  <c r="Z19" i="2"/>
  <c r="Y18" i="2"/>
  <c r="Y19" i="2"/>
  <c r="Y20" i="2"/>
  <c r="F27" i="1"/>
  <c r="Z20" i="2"/>
</calcChain>
</file>

<file path=xl/sharedStrings.xml><?xml version="1.0" encoding="utf-8"?>
<sst xmlns="http://schemas.openxmlformats.org/spreadsheetml/2006/main" count="47" uniqueCount="45">
  <si>
    <t>N customers</t>
  </si>
  <si>
    <t>N transaction</t>
  </si>
  <si>
    <t>Amount</t>
  </si>
  <si>
    <t>Fixed from transaction</t>
  </si>
  <si>
    <t>Monthly data</t>
  </si>
  <si>
    <t>USD</t>
  </si>
  <si>
    <t>Tariff</t>
  </si>
  <si>
    <t>%</t>
  </si>
  <si>
    <t>fixed</t>
  </si>
  <si>
    <t>Income tax</t>
  </si>
  <si>
    <t>EBIT, RUR/Month</t>
  </si>
  <si>
    <t>EBIT, USD/Month</t>
  </si>
  <si>
    <t>Net income, RUR/Month</t>
  </si>
  <si>
    <t>Marketing</t>
  </si>
  <si>
    <t>Tech</t>
  </si>
  <si>
    <t>N transaction / Customer</t>
  </si>
  <si>
    <t>Amount, M RUR</t>
  </si>
  <si>
    <t>Transaction Fee - Fixed</t>
  </si>
  <si>
    <t>Transaction Fee - Variable</t>
  </si>
  <si>
    <t>Total</t>
  </si>
  <si>
    <t>Amount / Transaction, M RUR</t>
  </si>
  <si>
    <t>Expences, M RUR</t>
  </si>
  <si>
    <t>Revenue, M RUR</t>
  </si>
  <si>
    <t>EBIT, M RUR</t>
  </si>
  <si>
    <t>Net income, M RUR</t>
  </si>
  <si>
    <t>Salaries</t>
  </si>
  <si>
    <t>Running net income, M RUR</t>
  </si>
  <si>
    <t>Variable - FindFace</t>
  </si>
  <si>
    <t>Active users growth rate</t>
  </si>
  <si>
    <t xml:space="preserve">N Active users </t>
  </si>
  <si>
    <t>Assumptions</t>
  </si>
  <si>
    <t>Taxes</t>
  </si>
  <si>
    <t>Variable - Servers</t>
  </si>
  <si>
    <t>Fixed - Tinkoff</t>
  </si>
  <si>
    <t>Administrative</t>
  </si>
  <si>
    <t>paypall growth</t>
  </si>
  <si>
    <t>founded</t>
  </si>
  <si>
    <t>2000-01</t>
  </si>
  <si>
    <t>100000 users</t>
  </si>
  <si>
    <t>2000-03</t>
  </si>
  <si>
    <t>1000000 users</t>
  </si>
  <si>
    <t>2000-123</t>
  </si>
  <si>
    <t>5000000 users</t>
  </si>
  <si>
    <t>&lt;- starting to accept payments in ebay</t>
  </si>
  <si>
    <t>Tinkoff bank tarif, M 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</si>
</sst>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[$-409]mmm\-yy;@"/>
    <numFmt numFmtId="165" formatCode="_-* #,##0\ _₽_-;\-* #,##0\ _₽_-;_-* &quot;-&quot;??\ _₽_-;_-@_-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0" fontId="0" fillId="3" borderId="2" xfId="0" applyFill="1" applyBorder="1"/>
    <xf numFmtId="0" fontId="0" fillId="3" borderId="7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2" xfId="0" applyFill="1" applyBorder="1"/>
    <xf numFmtId="10" fontId="0" fillId="5" borderId="4" xfId="0" applyNumberFormat="1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3" xfId="0" applyFill="1" applyBorder="1"/>
    <xf numFmtId="10" fontId="0" fillId="4" borderId="0" xfId="0" applyNumberFormat="1" applyFill="1" applyBorder="1"/>
    <xf numFmtId="10" fontId="0" fillId="4" borderId="6" xfId="0" applyNumberFormat="1" applyFill="1" applyBorder="1"/>
    <xf numFmtId="0" fontId="0" fillId="4" borderId="1" xfId="0" applyFill="1" applyBorder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3" fontId="0" fillId="6" borderId="0" xfId="0" applyNumberFormat="1" applyFill="1"/>
    <xf numFmtId="9" fontId="0" fillId="3" borderId="8" xfId="0" applyNumberFormat="1" applyFill="1" applyBorder="1"/>
    <xf numFmtId="0" fontId="0" fillId="3" borderId="4" xfId="0" applyFill="1" applyBorder="1"/>
    <xf numFmtId="9" fontId="0" fillId="0" borderId="0" xfId="1" applyFont="1"/>
    <xf numFmtId="0" fontId="5" fillId="2" borderId="0" xfId="0" applyFont="1" applyFill="1"/>
    <xf numFmtId="164" fontId="1" fillId="2" borderId="0" xfId="0" applyNumberFormat="1" applyFont="1" applyFill="1"/>
    <xf numFmtId="0" fontId="0" fillId="0" borderId="1" xfId="0" applyBorder="1"/>
    <xf numFmtId="0" fontId="3" fillId="0" borderId="1" xfId="0" applyFont="1" applyBorder="1"/>
    <xf numFmtId="3" fontId="3" fillId="0" borderId="1" xfId="0" applyNumberFormat="1" applyFont="1" applyBorder="1"/>
    <xf numFmtId="0" fontId="3" fillId="0" borderId="0" xfId="0" applyFont="1"/>
    <xf numFmtId="3" fontId="3" fillId="0" borderId="0" xfId="0" applyNumberFormat="1" applyFont="1"/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left" indent="1"/>
    </xf>
    <xf numFmtId="1" fontId="0" fillId="0" borderId="0" xfId="0" applyNumberFormat="1"/>
    <xf numFmtId="17" fontId="0" fillId="0" borderId="0" xfId="0" applyNumberFormat="1"/>
    <xf numFmtId="165" fontId="0" fillId="4" borderId="3" xfId="2" applyNumberFormat="1" applyFont="1" applyFill="1" applyBorder="1"/>
    <xf numFmtId="165" fontId="0" fillId="4" borderId="4" xfId="2" applyNumberFormat="1" applyFont="1" applyFill="1" applyBorder="1"/>
    <xf numFmtId="0" fontId="0" fillId="0" borderId="0" xfId="0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</cellXfs>
  <cellStyles count="9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showGridLines="0" zoomScale="150" zoomScaleNormal="150" zoomScalePageLayoutView="150" workbookViewId="0">
      <selection activeCell="C9" sqref="C9:F9"/>
    </sheetView>
  </sheetViews>
  <sheetFormatPr baseColWidth="10" defaultColWidth="8.83203125" defaultRowHeight="14" x14ac:dyDescent="0"/>
  <cols>
    <col min="2" max="2" width="15" customWidth="1"/>
    <col min="3" max="7" width="12.1640625" customWidth="1"/>
  </cols>
  <sheetData>
    <row r="1" spans="2:7" ht="18">
      <c r="B1" s="17" t="s">
        <v>4</v>
      </c>
    </row>
    <row r="5" spans="2:7">
      <c r="B5" s="9" t="s">
        <v>6</v>
      </c>
      <c r="C5" s="10">
        <v>2.9000000000000001E-2</v>
      </c>
    </row>
    <row r="6" spans="2:7">
      <c r="B6" s="11" t="s">
        <v>3</v>
      </c>
      <c r="C6" s="12">
        <v>10</v>
      </c>
    </row>
    <row r="8" spans="2:7">
      <c r="B8" s="5" t="s">
        <v>44</v>
      </c>
      <c r="C8" s="13">
        <v>0</v>
      </c>
      <c r="D8" s="34">
        <v>3000</v>
      </c>
      <c r="E8" s="34">
        <v>5000</v>
      </c>
      <c r="F8" s="34">
        <v>10000</v>
      </c>
      <c r="G8" s="35">
        <v>200000</v>
      </c>
    </row>
    <row r="9" spans="2:7">
      <c r="B9" s="6" t="s">
        <v>7</v>
      </c>
      <c r="C9" s="14">
        <v>2.7900000000000001E-2</v>
      </c>
      <c r="D9" s="14">
        <v>2.5999999999999999E-2</v>
      </c>
      <c r="E9" s="14">
        <v>2.4500000000000001E-2</v>
      </c>
      <c r="F9" s="14">
        <v>2.3E-2</v>
      </c>
      <c r="G9" s="15">
        <v>2.1000000000000001E-2</v>
      </c>
    </row>
    <row r="10" spans="2:7">
      <c r="B10" s="7" t="s">
        <v>8</v>
      </c>
      <c r="C10" s="16">
        <v>3000</v>
      </c>
      <c r="D10" s="16"/>
      <c r="E10" s="16"/>
      <c r="F10" s="16"/>
      <c r="G10" s="8"/>
    </row>
    <row r="12" spans="2:7">
      <c r="B12" s="3" t="s">
        <v>5</v>
      </c>
      <c r="C12" s="21">
        <v>58.099299999999999</v>
      </c>
    </row>
    <row r="13" spans="2:7">
      <c r="B13" s="4" t="s">
        <v>9</v>
      </c>
      <c r="C13" s="20">
        <v>0.13</v>
      </c>
    </row>
    <row r="15" spans="2:7" ht="28">
      <c r="B15" s="18" t="s">
        <v>0</v>
      </c>
      <c r="C15" s="18" t="s">
        <v>1</v>
      </c>
      <c r="D15" s="18" t="s">
        <v>2</v>
      </c>
      <c r="E15" s="18" t="s">
        <v>10</v>
      </c>
      <c r="F15" s="18" t="s">
        <v>11</v>
      </c>
      <c r="G15" s="18" t="s">
        <v>12</v>
      </c>
    </row>
    <row r="16" spans="2:7">
      <c r="B16" s="1">
        <v>100</v>
      </c>
      <c r="C16" s="1">
        <f>B16*4</f>
        <v>400</v>
      </c>
      <c r="D16" s="1">
        <f>C16*700</f>
        <v>280000</v>
      </c>
      <c r="E16" s="1">
        <f t="shared" ref="E16:E27" si="0">D16*($C$5-INDEX($C$9:$G$9,MATCH(D16,$C$8:$G$8,1)))+C16*$C$6-$C$10</f>
        <v>3240</v>
      </c>
      <c r="F16" s="1">
        <f t="shared" ref="F16:F27" si="1">E16/$C$12</f>
        <v>55.76659271282098</v>
      </c>
      <c r="G16" s="1">
        <f>E16*(1-$C$13)</f>
        <v>2818.8</v>
      </c>
    </row>
    <row r="17" spans="2:7">
      <c r="B17" s="1">
        <v>1000</v>
      </c>
      <c r="C17" s="1">
        <f t="shared" ref="C17:C27" si="2">B17*4</f>
        <v>4000</v>
      </c>
      <c r="D17" s="1">
        <f t="shared" ref="D17:D27" si="3">C17*700</f>
        <v>2800000</v>
      </c>
      <c r="E17" s="1">
        <f t="shared" si="0"/>
        <v>59400</v>
      </c>
      <c r="F17" s="1">
        <f t="shared" si="1"/>
        <v>1022.3875330683846</v>
      </c>
      <c r="G17" s="1">
        <f t="shared" ref="G17:G27" si="4">E17*(1-$C$13)</f>
        <v>51678</v>
      </c>
    </row>
    <row r="18" spans="2:7">
      <c r="B18" s="1">
        <f>B17*2</f>
        <v>2000</v>
      </c>
      <c r="C18" s="1">
        <f t="shared" si="2"/>
        <v>8000</v>
      </c>
      <c r="D18" s="1">
        <f t="shared" si="3"/>
        <v>5600000</v>
      </c>
      <c r="E18" s="1">
        <f t="shared" si="0"/>
        <v>121800</v>
      </c>
      <c r="F18" s="1">
        <f t="shared" si="1"/>
        <v>2096.410800130122</v>
      </c>
      <c r="G18" s="1">
        <f t="shared" si="4"/>
        <v>105966</v>
      </c>
    </row>
    <row r="19" spans="2:7">
      <c r="B19" s="1">
        <f t="shared" ref="B19:B27" si="5">B18*2</f>
        <v>4000</v>
      </c>
      <c r="C19" s="1">
        <f t="shared" si="2"/>
        <v>16000</v>
      </c>
      <c r="D19" s="1">
        <f t="shared" si="3"/>
        <v>11200000</v>
      </c>
      <c r="E19" s="1">
        <f t="shared" si="0"/>
        <v>246600</v>
      </c>
      <c r="F19" s="1">
        <f t="shared" si="1"/>
        <v>4244.4573342535969</v>
      </c>
      <c r="G19" s="1">
        <f t="shared" si="4"/>
        <v>214542</v>
      </c>
    </row>
    <row r="20" spans="2:7">
      <c r="B20" s="1">
        <f t="shared" si="5"/>
        <v>8000</v>
      </c>
      <c r="C20" s="1">
        <f t="shared" si="2"/>
        <v>32000</v>
      </c>
      <c r="D20" s="1">
        <f t="shared" si="3"/>
        <v>22400000</v>
      </c>
      <c r="E20" s="1">
        <f t="shared" si="0"/>
        <v>496200</v>
      </c>
      <c r="F20" s="1">
        <f t="shared" si="1"/>
        <v>8540.5504025005466</v>
      </c>
      <c r="G20" s="1">
        <f t="shared" si="4"/>
        <v>431694</v>
      </c>
    </row>
    <row r="21" spans="2:7">
      <c r="B21" s="1">
        <f t="shared" si="5"/>
        <v>16000</v>
      </c>
      <c r="C21" s="1">
        <f t="shared" si="2"/>
        <v>64000</v>
      </c>
      <c r="D21" s="1">
        <f t="shared" si="3"/>
        <v>44800000</v>
      </c>
      <c r="E21" s="1">
        <f t="shared" si="0"/>
        <v>995400</v>
      </c>
      <c r="F21" s="1">
        <f t="shared" si="1"/>
        <v>17132.736538994446</v>
      </c>
      <c r="G21" s="1">
        <f t="shared" si="4"/>
        <v>865998</v>
      </c>
    </row>
    <row r="22" spans="2:7">
      <c r="B22" s="1">
        <f t="shared" si="5"/>
        <v>32000</v>
      </c>
      <c r="C22" s="1">
        <f t="shared" si="2"/>
        <v>128000</v>
      </c>
      <c r="D22" s="1">
        <f t="shared" si="3"/>
        <v>89600000</v>
      </c>
      <c r="E22" s="1">
        <f t="shared" si="0"/>
        <v>1993800</v>
      </c>
      <c r="F22" s="1">
        <f t="shared" si="1"/>
        <v>34317.108811982245</v>
      </c>
      <c r="G22" s="1">
        <f t="shared" si="4"/>
        <v>1734606</v>
      </c>
    </row>
    <row r="23" spans="2:7">
      <c r="B23" s="1">
        <f t="shared" si="5"/>
        <v>64000</v>
      </c>
      <c r="C23" s="1">
        <f t="shared" si="2"/>
        <v>256000</v>
      </c>
      <c r="D23" s="1">
        <f t="shared" si="3"/>
        <v>179200000</v>
      </c>
      <c r="E23" s="1">
        <f t="shared" si="0"/>
        <v>3990600</v>
      </c>
      <c r="F23" s="1">
        <f t="shared" si="1"/>
        <v>68685.853357957836</v>
      </c>
      <c r="G23" s="1">
        <f t="shared" si="4"/>
        <v>3471822</v>
      </c>
    </row>
    <row r="24" spans="2:7">
      <c r="B24" s="1">
        <f t="shared" si="5"/>
        <v>128000</v>
      </c>
      <c r="C24" s="1">
        <f t="shared" si="2"/>
        <v>512000</v>
      </c>
      <c r="D24" s="1">
        <f t="shared" si="3"/>
        <v>358400000</v>
      </c>
      <c r="E24" s="1">
        <f t="shared" si="0"/>
        <v>7984200</v>
      </c>
      <c r="F24" s="1">
        <f t="shared" si="1"/>
        <v>137423.34244990905</v>
      </c>
      <c r="G24" s="1">
        <f t="shared" si="4"/>
        <v>6946254</v>
      </c>
    </row>
    <row r="25" spans="2:7">
      <c r="B25" s="19">
        <f t="shared" si="5"/>
        <v>256000</v>
      </c>
      <c r="C25" s="19">
        <f t="shared" si="2"/>
        <v>1024000</v>
      </c>
      <c r="D25" s="19">
        <f t="shared" si="3"/>
        <v>716800000</v>
      </c>
      <c r="E25" s="19">
        <f t="shared" si="0"/>
        <v>15971400</v>
      </c>
      <c r="F25" s="19">
        <f t="shared" si="1"/>
        <v>274898.32063381141</v>
      </c>
      <c r="G25" s="19">
        <f t="shared" si="4"/>
        <v>13895118</v>
      </c>
    </row>
    <row r="26" spans="2:7">
      <c r="B26" s="1">
        <f t="shared" si="5"/>
        <v>512000</v>
      </c>
      <c r="C26" s="1">
        <f t="shared" si="2"/>
        <v>2048000</v>
      </c>
      <c r="D26" s="1">
        <f t="shared" si="3"/>
        <v>1433600000</v>
      </c>
      <c r="E26" s="1">
        <f t="shared" si="0"/>
        <v>31945800</v>
      </c>
      <c r="F26" s="1">
        <f t="shared" si="1"/>
        <v>549848.2770016162</v>
      </c>
      <c r="G26" s="1">
        <f t="shared" si="4"/>
        <v>27792846</v>
      </c>
    </row>
    <row r="27" spans="2:7">
      <c r="B27" s="2">
        <f t="shared" si="5"/>
        <v>1024000</v>
      </c>
      <c r="C27" s="2">
        <f t="shared" si="2"/>
        <v>4096000</v>
      </c>
      <c r="D27" s="2">
        <f t="shared" si="3"/>
        <v>2867200000</v>
      </c>
      <c r="E27" s="2">
        <f t="shared" si="0"/>
        <v>63894600</v>
      </c>
      <c r="F27" s="2">
        <f t="shared" si="1"/>
        <v>1099748.1897372256</v>
      </c>
      <c r="G27" s="2">
        <f t="shared" si="4"/>
        <v>55588302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showGridLines="0" tabSelected="1" zoomScale="150" zoomScaleNormal="150" zoomScalePageLayoutView="150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Z20" sqref="Z20"/>
    </sheetView>
  </sheetViews>
  <sheetFormatPr baseColWidth="10" defaultColWidth="8.83203125" defaultRowHeight="14" x14ac:dyDescent="0"/>
  <cols>
    <col min="1" max="1" width="30.1640625" customWidth="1"/>
    <col min="2" max="2" width="25.33203125" customWidth="1"/>
    <col min="3" max="3" width="6.6640625" bestFit="1" customWidth="1"/>
    <col min="4" max="7" width="7.83203125" bestFit="1" customWidth="1"/>
    <col min="8" max="26" width="9.33203125" bestFit="1" customWidth="1"/>
  </cols>
  <sheetData>
    <row r="1" spans="1:27" s="23" customFormat="1"/>
    <row r="2" spans="1:27" s="23" customFormat="1">
      <c r="C2" s="24">
        <v>43101</v>
      </c>
      <c r="D2" s="24">
        <f>EDATE(C2,1)</f>
        <v>43132</v>
      </c>
      <c r="E2" s="24">
        <f t="shared" ref="E2:N2" si="0">EDATE(D2,1)</f>
        <v>43160</v>
      </c>
      <c r="F2" s="24">
        <f t="shared" si="0"/>
        <v>43191</v>
      </c>
      <c r="G2" s="24">
        <f t="shared" si="0"/>
        <v>43221</v>
      </c>
      <c r="H2" s="24">
        <f t="shared" si="0"/>
        <v>43252</v>
      </c>
      <c r="I2" s="24">
        <f t="shared" si="0"/>
        <v>43282</v>
      </c>
      <c r="J2" s="24">
        <f t="shared" si="0"/>
        <v>43313</v>
      </c>
      <c r="K2" s="24">
        <f t="shared" si="0"/>
        <v>43344</v>
      </c>
      <c r="L2" s="24">
        <f t="shared" si="0"/>
        <v>43374</v>
      </c>
      <c r="M2" s="24">
        <f t="shared" si="0"/>
        <v>43405</v>
      </c>
      <c r="N2" s="24">
        <f t="shared" si="0"/>
        <v>43435</v>
      </c>
      <c r="O2" s="24">
        <f t="shared" ref="O2" si="1">EDATE(N2,1)</f>
        <v>43466</v>
      </c>
      <c r="P2" s="24">
        <f t="shared" ref="P2" si="2">EDATE(O2,1)</f>
        <v>43497</v>
      </c>
      <c r="Q2" s="24">
        <f t="shared" ref="Q2" si="3">EDATE(P2,1)</f>
        <v>43525</v>
      </c>
      <c r="R2" s="24">
        <f t="shared" ref="R2" si="4">EDATE(Q2,1)</f>
        <v>43556</v>
      </c>
      <c r="S2" s="24">
        <f t="shared" ref="S2" si="5">EDATE(R2,1)</f>
        <v>43586</v>
      </c>
      <c r="T2" s="24">
        <f t="shared" ref="T2" si="6">EDATE(S2,1)</f>
        <v>43617</v>
      </c>
      <c r="U2" s="24">
        <f t="shared" ref="U2" si="7">EDATE(T2,1)</f>
        <v>43647</v>
      </c>
      <c r="V2" s="24">
        <f t="shared" ref="V2" si="8">EDATE(U2,1)</f>
        <v>43678</v>
      </c>
      <c r="W2" s="24">
        <f t="shared" ref="W2" si="9">EDATE(V2,1)</f>
        <v>43709</v>
      </c>
      <c r="X2" s="24">
        <f t="shared" ref="X2" si="10">EDATE(W2,1)</f>
        <v>43739</v>
      </c>
      <c r="Y2" s="24">
        <f t="shared" ref="Y2" si="11">EDATE(X2,1)</f>
        <v>43770</v>
      </c>
      <c r="Z2" s="24">
        <f t="shared" ref="Z2" si="12">EDATE(Y2,1)</f>
        <v>43800</v>
      </c>
    </row>
    <row r="4" spans="1:27">
      <c r="A4" s="36" t="s">
        <v>21</v>
      </c>
      <c r="B4" t="s">
        <v>14</v>
      </c>
      <c r="C4" s="1">
        <v>3000</v>
      </c>
      <c r="D4" s="1">
        <v>0</v>
      </c>
      <c r="E4" s="1">
        <v>6000</v>
      </c>
      <c r="F4" s="1">
        <v>0</v>
      </c>
      <c r="G4" s="1">
        <v>0</v>
      </c>
      <c r="H4" s="1">
        <v>0</v>
      </c>
      <c r="I4" s="1">
        <v>10000</v>
      </c>
      <c r="J4" s="1">
        <v>1000</v>
      </c>
      <c r="K4" s="1">
        <v>1000</v>
      </c>
      <c r="L4" s="1">
        <v>1000</v>
      </c>
      <c r="M4" s="1">
        <v>1000</v>
      </c>
      <c r="N4" s="1">
        <v>1000</v>
      </c>
      <c r="O4" s="1">
        <v>1000</v>
      </c>
      <c r="P4" s="1">
        <v>1000</v>
      </c>
      <c r="Q4" s="1">
        <v>1000</v>
      </c>
      <c r="R4" s="1">
        <v>1000</v>
      </c>
      <c r="S4" s="1">
        <v>1000</v>
      </c>
      <c r="T4" s="1">
        <v>1000</v>
      </c>
      <c r="U4" s="1">
        <v>1000</v>
      </c>
      <c r="V4" s="1">
        <v>1000</v>
      </c>
      <c r="W4" s="1">
        <v>1000</v>
      </c>
      <c r="X4" s="1">
        <v>1000</v>
      </c>
      <c r="Y4" s="1">
        <v>1000</v>
      </c>
      <c r="Z4" s="1">
        <v>1000</v>
      </c>
    </row>
    <row r="5" spans="1:27">
      <c r="A5" s="36"/>
      <c r="B5" t="s">
        <v>13</v>
      </c>
      <c r="C5" s="1">
        <v>0</v>
      </c>
      <c r="D5" s="1">
        <v>1000</v>
      </c>
      <c r="E5" s="1">
        <v>0</v>
      </c>
      <c r="F5" s="1">
        <v>2000</v>
      </c>
      <c r="G5" s="1">
        <v>0</v>
      </c>
      <c r="H5" s="1">
        <v>0</v>
      </c>
      <c r="I5" s="1">
        <v>0</v>
      </c>
      <c r="J5" s="1">
        <v>3000</v>
      </c>
      <c r="K5" s="1">
        <v>500</v>
      </c>
      <c r="L5" s="1">
        <v>500</v>
      </c>
      <c r="M5" s="1">
        <v>500</v>
      </c>
      <c r="N5" s="1">
        <v>500</v>
      </c>
      <c r="O5" s="1">
        <v>500</v>
      </c>
      <c r="P5" s="1">
        <v>500</v>
      </c>
      <c r="Q5" s="1">
        <v>500</v>
      </c>
      <c r="R5" s="1">
        <v>500</v>
      </c>
      <c r="S5" s="1">
        <v>500</v>
      </c>
      <c r="T5" s="1">
        <v>500</v>
      </c>
      <c r="U5" s="1">
        <v>500</v>
      </c>
      <c r="V5" s="1">
        <v>500</v>
      </c>
      <c r="W5" s="1">
        <v>500</v>
      </c>
      <c r="X5" s="1">
        <v>500</v>
      </c>
      <c r="Y5" s="1">
        <v>500</v>
      </c>
      <c r="Z5" s="1">
        <v>500</v>
      </c>
    </row>
    <row r="6" spans="1:27">
      <c r="A6" s="36"/>
      <c r="B6" t="s">
        <v>33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</row>
    <row r="7" spans="1:27">
      <c r="A7" s="36"/>
      <c r="B7" t="s">
        <v>32</v>
      </c>
      <c r="C7" s="32">
        <f>LOG(C27,2)-6</f>
        <v>0.64385618977472525</v>
      </c>
      <c r="D7" s="32">
        <f t="shared" ref="D7:Z7" si="13">LOG(D27,2)-6</f>
        <v>8.302067672526519</v>
      </c>
      <c r="E7" s="32">
        <f t="shared" si="13"/>
        <v>9.8870301732476751</v>
      </c>
      <c r="F7" s="32">
        <f t="shared" si="13"/>
        <v>10.957419501139075</v>
      </c>
      <c r="G7" s="32">
        <f t="shared" si="13"/>
        <v>12.957419501139075</v>
      </c>
      <c r="H7" s="32">
        <f t="shared" si="13"/>
        <v>13.694385095305279</v>
      </c>
      <c r="I7" s="32">
        <f t="shared" si="13"/>
        <v>14.279347596026437</v>
      </c>
      <c r="J7" s="32">
        <f t="shared" si="13"/>
        <v>14.480981457196087</v>
      </c>
      <c r="K7" s="32">
        <f t="shared" si="13"/>
        <v>14.682615318365738</v>
      </c>
      <c r="L7" s="32">
        <f t="shared" si="13"/>
        <v>14.884249179535388</v>
      </c>
      <c r="M7" s="32">
        <f t="shared" si="13"/>
        <v>15.085883040705038</v>
      </c>
      <c r="N7" s="32">
        <f t="shared" si="13"/>
        <v>15.223386564454973</v>
      </c>
      <c r="O7" s="32">
        <f t="shared" si="13"/>
        <v>15.360890088204908</v>
      </c>
      <c r="P7" s="32">
        <f t="shared" si="13"/>
        <v>15.498393611954842</v>
      </c>
      <c r="Q7" s="32">
        <f t="shared" si="13"/>
        <v>15.635897135704777</v>
      </c>
      <c r="R7" s="32">
        <f t="shared" si="13"/>
        <v>15.773400659454712</v>
      </c>
      <c r="S7" s="32">
        <f t="shared" si="13"/>
        <v>15.91090418320465</v>
      </c>
      <c r="T7" s="32">
        <f t="shared" si="13"/>
        <v>16.048407706954581</v>
      </c>
      <c r="U7" s="32">
        <f t="shared" si="13"/>
        <v>16.185911230704519</v>
      </c>
      <c r="V7" s="32">
        <f t="shared" si="13"/>
        <v>16.323414754454454</v>
      </c>
      <c r="W7" s="32">
        <f t="shared" si="13"/>
        <v>16.460918278204389</v>
      </c>
      <c r="X7" s="32">
        <f t="shared" si="13"/>
        <v>16.598421801954323</v>
      </c>
      <c r="Y7" s="32">
        <f t="shared" si="13"/>
        <v>16.735925325704258</v>
      </c>
      <c r="Z7" s="32">
        <f t="shared" si="13"/>
        <v>16.873428849454193</v>
      </c>
      <c r="AA7" s="1"/>
    </row>
    <row r="8" spans="1:27">
      <c r="A8" s="36"/>
      <c r="B8" t="s">
        <v>27</v>
      </c>
      <c r="C8" s="1">
        <f>monthly!$C$12*6*C27/10^6</f>
        <v>3.4859580000000001E-2</v>
      </c>
      <c r="D8" s="1">
        <f>monthly!$C$12*6*D27/10^6</f>
        <v>7.0416351600000002</v>
      </c>
      <c r="E8" s="1">
        <f>monthly!$C$12*6*E27/10^6</f>
        <v>21.124905479999999</v>
      </c>
      <c r="F8" s="1">
        <f>monthly!$C$12*6*F27/10^6</f>
        <v>44.362301508000002</v>
      </c>
      <c r="G8" s="1">
        <f>monthly!$C$12*6*G27/10^6</f>
        <v>177.44920603200001</v>
      </c>
      <c r="H8" s="1">
        <f>monthly!$C$12*6*H27/10^6</f>
        <v>295.74867671999999</v>
      </c>
      <c r="I8" s="1">
        <f>monthly!$C$12*6*I27/10^6</f>
        <v>443.62301507999996</v>
      </c>
      <c r="J8" s="1">
        <f>monthly!$C$12*6*J27/10^6</f>
        <v>510.16646734199986</v>
      </c>
      <c r="K8" s="1">
        <f>monthly!$C$12*6*K27/10^6</f>
        <v>586.69143744329983</v>
      </c>
      <c r="L8" s="1">
        <f>monthly!$C$12*6*L27/10^6</f>
        <v>674.69515305979473</v>
      </c>
      <c r="M8" s="1">
        <f>monthly!$C$12*6*M27/10^6</f>
        <v>775.89942601876385</v>
      </c>
      <c r="N8" s="1">
        <f>monthly!$C$12*6*N27/10^6</f>
        <v>853.48936862064033</v>
      </c>
      <c r="O8" s="1">
        <f>monthly!$C$12*6*O27/10^6</f>
        <v>938.83830548270441</v>
      </c>
      <c r="P8" s="1">
        <f>monthly!$C$12*6*P27/10^6</f>
        <v>1032.722136030975</v>
      </c>
      <c r="Q8" s="1">
        <f>monthly!$C$12*6*Q27/10^6</f>
        <v>1135.9943496340725</v>
      </c>
      <c r="R8" s="1">
        <f>monthly!$C$12*6*R27/10^6</f>
        <v>1249.59378459748</v>
      </c>
      <c r="S8" s="1">
        <f>monthly!$C$12*6*S27/10^6</f>
        <v>1374.5531630572282</v>
      </c>
      <c r="T8" s="1">
        <f>monthly!$C$12*6*T27/10^6</f>
        <v>1512.0084793629512</v>
      </c>
      <c r="U8" s="1">
        <f>monthly!$C$12*6*U27/10^6</f>
        <v>1663.2093272992463</v>
      </c>
      <c r="V8" s="1">
        <f>monthly!$C$12*6*V27/10^6</f>
        <v>1829.5302600291711</v>
      </c>
      <c r="W8" s="1">
        <f>monthly!$C$12*6*W27/10^6</f>
        <v>2012.4832860320882</v>
      </c>
      <c r="X8" s="1">
        <f>monthly!$C$12*6*X27/10^6</f>
        <v>2213.7316146352973</v>
      </c>
      <c r="Y8" s="1">
        <f>monthly!$C$12*6*Y27/10^6</f>
        <v>2435.1047760988272</v>
      </c>
      <c r="Z8" s="1">
        <f>monthly!$C$12*6*Z27/10^6</f>
        <v>2678.61525370871</v>
      </c>
    </row>
    <row r="9" spans="1:27">
      <c r="A9" s="36"/>
      <c r="B9" t="s">
        <v>34</v>
      </c>
      <c r="C9" s="1">
        <v>0</v>
      </c>
      <c r="D9" s="1">
        <v>0</v>
      </c>
      <c r="E9" s="1">
        <v>30</v>
      </c>
      <c r="F9" s="1">
        <v>30</v>
      </c>
      <c r="G9" s="1">
        <v>30</v>
      </c>
      <c r="H9" s="1">
        <v>60</v>
      </c>
      <c r="I9" s="1">
        <v>60</v>
      </c>
      <c r="J9" s="1">
        <v>60</v>
      </c>
      <c r="K9" s="1">
        <v>400</v>
      </c>
      <c r="L9" s="1">
        <v>400</v>
      </c>
      <c r="M9" s="1">
        <v>400</v>
      </c>
      <c r="N9" s="1">
        <v>400</v>
      </c>
      <c r="O9" s="1">
        <v>400</v>
      </c>
      <c r="P9" s="1">
        <v>400</v>
      </c>
      <c r="Q9" s="1">
        <v>400</v>
      </c>
      <c r="R9" s="1">
        <v>400</v>
      </c>
      <c r="S9" s="1">
        <v>400</v>
      </c>
      <c r="T9" s="1">
        <v>400</v>
      </c>
      <c r="U9" s="1">
        <v>400</v>
      </c>
      <c r="V9" s="1">
        <v>400</v>
      </c>
      <c r="W9" s="1">
        <v>400</v>
      </c>
      <c r="X9" s="1">
        <v>400</v>
      </c>
      <c r="Y9" s="1">
        <v>400</v>
      </c>
      <c r="Z9" s="1">
        <v>400</v>
      </c>
    </row>
    <row r="10" spans="1:27">
      <c r="A10" s="36"/>
      <c r="B10" t="s">
        <v>25</v>
      </c>
      <c r="C10" s="1">
        <v>0</v>
      </c>
      <c r="D10" s="1">
        <v>1000</v>
      </c>
      <c r="E10" s="1">
        <v>4000</v>
      </c>
      <c r="F10" s="1">
        <v>4000</v>
      </c>
      <c r="G10" s="1">
        <v>4000</v>
      </c>
      <c r="H10" s="1">
        <v>8000</v>
      </c>
      <c r="I10" s="1">
        <v>8000</v>
      </c>
      <c r="J10" s="1">
        <v>8000</v>
      </c>
      <c r="K10" s="1">
        <v>20000</v>
      </c>
      <c r="L10" s="1">
        <v>20000</v>
      </c>
      <c r="M10" s="1">
        <v>20000</v>
      </c>
      <c r="N10" s="1">
        <v>20000</v>
      </c>
      <c r="O10" s="1">
        <v>20000</v>
      </c>
      <c r="P10" s="1">
        <v>20000</v>
      </c>
      <c r="Q10" s="1">
        <v>20000</v>
      </c>
      <c r="R10" s="1">
        <v>40000</v>
      </c>
      <c r="S10" s="1">
        <v>40000</v>
      </c>
      <c r="T10" s="1">
        <v>40000</v>
      </c>
      <c r="U10" s="1">
        <v>40000</v>
      </c>
      <c r="V10" s="1">
        <v>40000</v>
      </c>
      <c r="W10" s="1">
        <v>40000</v>
      </c>
      <c r="X10" s="1">
        <v>40000</v>
      </c>
      <c r="Y10" s="1">
        <v>40000</v>
      </c>
      <c r="Z10" s="1">
        <v>40000</v>
      </c>
    </row>
    <row r="11" spans="1:27" s="28" customFormat="1">
      <c r="A11" s="36"/>
      <c r="B11" s="28" t="s">
        <v>19</v>
      </c>
      <c r="C11" s="29">
        <f t="shared" ref="C11:N11" si="14">SUM(C4:C10)</f>
        <v>3003.678715769775</v>
      </c>
      <c r="D11" s="29">
        <f t="shared" si="14"/>
        <v>2018.3437028325266</v>
      </c>
      <c r="E11" s="29">
        <f t="shared" si="14"/>
        <v>10064.011935653249</v>
      </c>
      <c r="F11" s="29">
        <f t="shared" si="14"/>
        <v>6088.3197210091394</v>
      </c>
      <c r="G11" s="29">
        <f t="shared" si="14"/>
        <v>4223.406625533139</v>
      </c>
      <c r="H11" s="29">
        <f t="shared" si="14"/>
        <v>8372.4430618153056</v>
      </c>
      <c r="I11" s="29">
        <f t="shared" si="14"/>
        <v>18520.902362676024</v>
      </c>
      <c r="J11" s="29">
        <f t="shared" si="14"/>
        <v>12587.647448799195</v>
      </c>
      <c r="K11" s="29">
        <f t="shared" si="14"/>
        <v>22504.374052761665</v>
      </c>
      <c r="L11" s="29">
        <f t="shared" si="14"/>
        <v>22592.579402239331</v>
      </c>
      <c r="M11" s="29">
        <f t="shared" si="14"/>
        <v>22693.98530905947</v>
      </c>
      <c r="N11" s="29">
        <f t="shared" si="14"/>
        <v>22771.712755185094</v>
      </c>
      <c r="O11" s="29">
        <f t="shared" ref="O11:Z11" si="15">SUM(O4:O10)</f>
        <v>22857.199195570909</v>
      </c>
      <c r="P11" s="29">
        <f t="shared" si="15"/>
        <v>22951.220529642931</v>
      </c>
      <c r="Q11" s="29">
        <f t="shared" si="15"/>
        <v>23054.630246769775</v>
      </c>
      <c r="R11" s="29">
        <f t="shared" si="15"/>
        <v>43168.367185256931</v>
      </c>
      <c r="S11" s="29">
        <f t="shared" si="15"/>
        <v>43293.464067240435</v>
      </c>
      <c r="T11" s="29">
        <f t="shared" si="15"/>
        <v>43431.056887069906</v>
      </c>
      <c r="U11" s="29">
        <f t="shared" si="15"/>
        <v>43582.395238529949</v>
      </c>
      <c r="V11" s="29">
        <f t="shared" si="15"/>
        <v>43748.853674783626</v>
      </c>
      <c r="W11" s="29">
        <f t="shared" si="15"/>
        <v>43931.94420431029</v>
      </c>
      <c r="X11" s="29">
        <f t="shared" si="15"/>
        <v>44133.330036437255</v>
      </c>
      <c r="Y11" s="29">
        <f t="shared" si="15"/>
        <v>44354.840701424531</v>
      </c>
      <c r="Z11" s="29">
        <f t="shared" si="15"/>
        <v>44598.488682558163</v>
      </c>
    </row>
    <row r="12" spans="1:27">
      <c r="A12" s="30"/>
    </row>
    <row r="13" spans="1:27">
      <c r="A13" s="36" t="s">
        <v>22</v>
      </c>
      <c r="B13" t="s">
        <v>17</v>
      </c>
      <c r="C13" s="1">
        <f>C27*monthly!$C$6/10^3</f>
        <v>1</v>
      </c>
      <c r="D13" s="1">
        <f>D27*monthly!$C$6/10^3</f>
        <v>202</v>
      </c>
      <c r="E13" s="1">
        <f>E27*monthly!$C$6/10^3</f>
        <v>606</v>
      </c>
      <c r="F13" s="1">
        <f>F27*monthly!$C$6/10^3</f>
        <v>1272.5999999999999</v>
      </c>
      <c r="G13" s="1">
        <f>G27*monthly!$C$6/10^3</f>
        <v>5090.3999999999996</v>
      </c>
      <c r="H13" s="1">
        <f>H27*monthly!$C$6/10^3</f>
        <v>8484</v>
      </c>
      <c r="I13" s="1">
        <f>I27*monthly!$C$6/10^3</f>
        <v>12726</v>
      </c>
      <c r="J13" s="1">
        <f>J27*monthly!$C$6/10^3</f>
        <v>14634.899999999998</v>
      </c>
      <c r="K13" s="1">
        <f>K27*monthly!$C$6/10^3</f>
        <v>16830.134999999995</v>
      </c>
      <c r="L13" s="1">
        <f>L27*monthly!$C$6/10^3</f>
        <v>19354.655249999993</v>
      </c>
      <c r="M13" s="1">
        <f>M27*monthly!$C$6/10^3</f>
        <v>22257.853537499988</v>
      </c>
      <c r="N13" s="1">
        <f>N27*monthly!$C$6/10^3</f>
        <v>24483.63889124999</v>
      </c>
      <c r="O13" s="1">
        <f>O27*monthly!$C$6/10^3</f>
        <v>26932.002780374991</v>
      </c>
      <c r="P13" s="1">
        <f>P27*monthly!$C$6/10^3</f>
        <v>29625.203058412491</v>
      </c>
      <c r="Q13" s="1">
        <f>Q27*monthly!$C$6/10^3</f>
        <v>32587.723364253743</v>
      </c>
      <c r="R13" s="1">
        <f>R27*monthly!$C$6/10^3</f>
        <v>35846.495700679123</v>
      </c>
      <c r="S13" s="1">
        <f>S27*monthly!$C$6/10^3</f>
        <v>39431.145270747038</v>
      </c>
      <c r="T13" s="1">
        <f>T27*monthly!$C$6/10^3</f>
        <v>43374.259797821753</v>
      </c>
      <c r="U13" s="1">
        <f>U27*monthly!$C$6/10^3</f>
        <v>47711.685777603925</v>
      </c>
      <c r="V13" s="1">
        <f>V27*monthly!$C$6/10^3</f>
        <v>52482.854355364332</v>
      </c>
      <c r="W13" s="1">
        <f>W27*monthly!$C$6/10^3</f>
        <v>57731.139790900757</v>
      </c>
      <c r="X13" s="1">
        <f>X27*monthly!$C$6/10^3</f>
        <v>63504.253769990843</v>
      </c>
      <c r="Y13" s="1">
        <f>Y27*monthly!$C$6/10^3</f>
        <v>69854.679146989947</v>
      </c>
      <c r="Z13" s="1">
        <f>Z27*monthly!$C$6/10^3</f>
        <v>76840.147061688927</v>
      </c>
    </row>
    <row r="14" spans="1:27">
      <c r="A14" s="36"/>
      <c r="B14" t="s">
        <v>18</v>
      </c>
      <c r="C14" s="1">
        <f>C28*(monthly!$C$5-INDEX(monthly!$C$9:$G$9,MATCH(C28,monthly!$C$8:$G$8,1)))</f>
        <v>1.1000000000000003E-2</v>
      </c>
      <c r="D14" s="1">
        <f>D28*(monthly!$C$5-INDEX(monthly!$C$9:$G$9,MATCH(D28,monthly!$C$8:$G$8,1)))</f>
        <v>36.360000000000007</v>
      </c>
      <c r="E14" s="1">
        <f>E28*(monthly!$C$5-INDEX(monthly!$C$9:$G$9,MATCH(E28,monthly!$C$8:$G$8,1)))</f>
        <v>218.16000000000005</v>
      </c>
      <c r="F14" s="1">
        <f>F28*(monthly!$C$5-INDEX(monthly!$C$9:$G$9,MATCH(F28,monthly!$C$8:$G$8,1)))</f>
        <v>534.49200000000019</v>
      </c>
      <c r="G14" s="1">
        <f>G28*(monthly!$C$5-INDEX(monthly!$C$9:$G$9,MATCH(G28,monthly!$C$8:$G$8,1)))</f>
        <v>2850.6240000000003</v>
      </c>
      <c r="H14" s="1">
        <f>H28*(monthly!$C$5-INDEX(monthly!$C$9:$G$9,MATCH(H28,monthly!$C$8:$G$8,1)))</f>
        <v>4751.04</v>
      </c>
      <c r="I14" s="1">
        <f>I28*(monthly!$C$5-INDEX(monthly!$C$9:$G$9,MATCH(I28,monthly!$C$8:$G$8,1)))</f>
        <v>7126.56</v>
      </c>
      <c r="J14" s="1">
        <f>J28*(monthly!$C$5-INDEX(monthly!$C$9:$G$9,MATCH(J28,monthly!$C$8:$G$8,1)))</f>
        <v>8195.5439999999981</v>
      </c>
      <c r="K14" s="1">
        <f>K28*(monthly!$C$5-INDEX(monthly!$C$9:$G$9,MATCH(K28,monthly!$C$8:$G$8,1)))</f>
        <v>9424.8755999999958</v>
      </c>
      <c r="L14" s="1">
        <f>L28*(monthly!$C$5-INDEX(monthly!$C$9:$G$9,MATCH(L28,monthly!$C$8:$G$8,1)))</f>
        <v>10838.606939999996</v>
      </c>
      <c r="M14" s="1">
        <f>M28*(monthly!$C$5-INDEX(monthly!$C$9:$G$9,MATCH(M28,monthly!$C$8:$G$8,1)))</f>
        <v>12464.397980999993</v>
      </c>
      <c r="N14" s="1">
        <f>N28*(monthly!$C$5-INDEX(monthly!$C$9:$G$9,MATCH(N28,monthly!$C$8:$G$8,1)))</f>
        <v>13710.837779099993</v>
      </c>
      <c r="O14" s="1">
        <f>O28*(monthly!$C$5-INDEX(monthly!$C$9:$G$9,MATCH(O28,monthly!$C$8:$G$8,1)))</f>
        <v>17236.481779439997</v>
      </c>
      <c r="P14" s="1">
        <f>P28*(monthly!$C$5-INDEX(monthly!$C$9:$G$9,MATCH(P28,monthly!$C$8:$G$8,1)))</f>
        <v>18960.129957383997</v>
      </c>
      <c r="Q14" s="1">
        <f>Q28*(monthly!$C$5-INDEX(monthly!$C$9:$G$9,MATCH(Q28,monthly!$C$8:$G$8,1)))</f>
        <v>20856.142953122395</v>
      </c>
      <c r="R14" s="1">
        <f>R28*(monthly!$C$5-INDEX(monthly!$C$9:$G$9,MATCH(R28,monthly!$C$8:$G$8,1)))</f>
        <v>22941.757248434642</v>
      </c>
      <c r="S14" s="1">
        <f>S28*(monthly!$C$5-INDEX(monthly!$C$9:$G$9,MATCH(S28,monthly!$C$8:$G$8,1)))</f>
        <v>25235.932973278104</v>
      </c>
      <c r="T14" s="1">
        <f>T28*(monthly!$C$5-INDEX(monthly!$C$9:$G$9,MATCH(T28,monthly!$C$8:$G$8,1)))</f>
        <v>27759.526270605922</v>
      </c>
      <c r="U14" s="1">
        <f>U28*(monthly!$C$5-INDEX(monthly!$C$9:$G$9,MATCH(U28,monthly!$C$8:$G$8,1)))</f>
        <v>30535.478897666515</v>
      </c>
      <c r="V14" s="1">
        <f>V28*(monthly!$C$5-INDEX(monthly!$C$9:$G$9,MATCH(V28,monthly!$C$8:$G$8,1)))</f>
        <v>33589.026787433169</v>
      </c>
      <c r="W14" s="1">
        <f>W28*(monthly!$C$5-INDEX(monthly!$C$9:$G$9,MATCH(W28,monthly!$C$8:$G$8,1)))</f>
        <v>36947.929466176487</v>
      </c>
      <c r="X14" s="1">
        <f>X28*(monthly!$C$5-INDEX(monthly!$C$9:$G$9,MATCH(X28,monthly!$C$8:$G$8,1)))</f>
        <v>40642.722412794144</v>
      </c>
      <c r="Y14" s="1">
        <f>Y28*(monthly!$C$5-INDEX(monthly!$C$9:$G$9,MATCH(Y28,monthly!$C$8:$G$8,1)))</f>
        <v>44706.994654073569</v>
      </c>
      <c r="Z14" s="1">
        <f>Z28*(monthly!$C$5-INDEX(monthly!$C$9:$G$9,MATCH(Z28,monthly!$C$8:$G$8,1)))</f>
        <v>49177.694119480926</v>
      </c>
    </row>
    <row r="15" spans="1:27" s="28" customFormat="1">
      <c r="A15" s="36"/>
      <c r="B15" s="28" t="s">
        <v>19</v>
      </c>
      <c r="C15" s="29">
        <f>SUM(C13:C14)</f>
        <v>1.0109999999999999</v>
      </c>
      <c r="D15" s="29">
        <f t="shared" ref="D15:N15" si="16">SUM(D13:D14)</f>
        <v>238.36</v>
      </c>
      <c r="E15" s="29">
        <f t="shared" si="16"/>
        <v>824.16000000000008</v>
      </c>
      <c r="F15" s="29">
        <f t="shared" si="16"/>
        <v>1807.0920000000001</v>
      </c>
      <c r="G15" s="29">
        <f t="shared" si="16"/>
        <v>7941.0239999999994</v>
      </c>
      <c r="H15" s="29">
        <f t="shared" si="16"/>
        <v>13235.04</v>
      </c>
      <c r="I15" s="29">
        <f t="shared" si="16"/>
        <v>19852.560000000001</v>
      </c>
      <c r="J15" s="29">
        <f t="shared" si="16"/>
        <v>22830.443999999996</v>
      </c>
      <c r="K15" s="29">
        <f t="shared" si="16"/>
        <v>26255.010599999991</v>
      </c>
      <c r="L15" s="29">
        <f t="shared" si="16"/>
        <v>30193.262189999987</v>
      </c>
      <c r="M15" s="29">
        <f t="shared" si="16"/>
        <v>34722.251518499979</v>
      </c>
      <c r="N15" s="29">
        <f t="shared" si="16"/>
        <v>38194.476670349984</v>
      </c>
      <c r="O15" s="29">
        <f t="shared" ref="O15:Z15" si="17">SUM(O13:O14)</f>
        <v>44168.484559814984</v>
      </c>
      <c r="P15" s="29">
        <f t="shared" si="17"/>
        <v>48585.333015796488</v>
      </c>
      <c r="Q15" s="29">
        <f t="shared" si="17"/>
        <v>53443.866317376138</v>
      </c>
      <c r="R15" s="29">
        <f t="shared" si="17"/>
        <v>58788.252949113768</v>
      </c>
      <c r="S15" s="29">
        <f t="shared" si="17"/>
        <v>64667.078244025142</v>
      </c>
      <c r="T15" s="29">
        <f t="shared" si="17"/>
        <v>71133.786068427667</v>
      </c>
      <c r="U15" s="29">
        <f t="shared" si="17"/>
        <v>78247.16467527044</v>
      </c>
      <c r="V15" s="29">
        <f t="shared" si="17"/>
        <v>86071.881142797502</v>
      </c>
      <c r="W15" s="29">
        <f t="shared" si="17"/>
        <v>94679.069257077237</v>
      </c>
      <c r="X15" s="29">
        <f t="shared" si="17"/>
        <v>104146.97618278499</v>
      </c>
      <c r="Y15" s="29">
        <f t="shared" si="17"/>
        <v>114561.67380106352</v>
      </c>
      <c r="Z15" s="29">
        <f t="shared" si="17"/>
        <v>126017.84118116985</v>
      </c>
    </row>
    <row r="16" spans="1:27">
      <c r="A16" s="3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30" t="s">
        <v>23</v>
      </c>
      <c r="C17" s="1">
        <f>C15-C11</f>
        <v>-3002.667715769775</v>
      </c>
      <c r="D17" s="1">
        <f t="shared" ref="D17:N17" si="18">D15-D11</f>
        <v>-1779.9837028325264</v>
      </c>
      <c r="E17" s="1">
        <f t="shared" si="18"/>
        <v>-9239.8519356532488</v>
      </c>
      <c r="F17" s="1">
        <f t="shared" si="18"/>
        <v>-4281.2277210091397</v>
      </c>
      <c r="G17" s="1">
        <f t="shared" si="18"/>
        <v>3717.6173744668604</v>
      </c>
      <c r="H17" s="1">
        <f t="shared" si="18"/>
        <v>4862.5969381846953</v>
      </c>
      <c r="I17" s="1">
        <f t="shared" si="18"/>
        <v>1331.6576373239768</v>
      </c>
      <c r="J17" s="1">
        <f t="shared" si="18"/>
        <v>10242.796551200801</v>
      </c>
      <c r="K17" s="1">
        <f t="shared" si="18"/>
        <v>3750.6365472383259</v>
      </c>
      <c r="L17" s="1">
        <f t="shared" si="18"/>
        <v>7600.6827877606556</v>
      </c>
      <c r="M17" s="1">
        <f t="shared" si="18"/>
        <v>12028.26620944051</v>
      </c>
      <c r="N17" s="1">
        <f t="shared" si="18"/>
        <v>15422.763915164891</v>
      </c>
      <c r="O17" s="1">
        <f t="shared" ref="O17:Z17" si="19">O15-O11</f>
        <v>21311.285364244075</v>
      </c>
      <c r="P17" s="1">
        <f t="shared" si="19"/>
        <v>25634.112486153557</v>
      </c>
      <c r="Q17" s="1">
        <f t="shared" si="19"/>
        <v>30389.236070606363</v>
      </c>
      <c r="R17" s="1">
        <f t="shared" si="19"/>
        <v>15619.885763856837</v>
      </c>
      <c r="S17" s="1">
        <f t="shared" si="19"/>
        <v>21373.614176784708</v>
      </c>
      <c r="T17" s="1">
        <f t="shared" si="19"/>
        <v>27702.729181357761</v>
      </c>
      <c r="U17" s="1">
        <f t="shared" si="19"/>
        <v>34664.769436740491</v>
      </c>
      <c r="V17" s="1">
        <f t="shared" si="19"/>
        <v>42323.027468013875</v>
      </c>
      <c r="W17" s="1">
        <f t="shared" si="19"/>
        <v>50747.125052766947</v>
      </c>
      <c r="X17" s="1">
        <f t="shared" si="19"/>
        <v>60013.646146347732</v>
      </c>
      <c r="Y17" s="1">
        <f t="shared" si="19"/>
        <v>70206.833099638985</v>
      </c>
      <c r="Z17" s="1">
        <f t="shared" si="19"/>
        <v>81419.352498611683</v>
      </c>
    </row>
    <row r="18" spans="1:26">
      <c r="A18" s="30" t="s">
        <v>31</v>
      </c>
      <c r="C18" s="1">
        <f>IF(C17&lt;0,0,C17*0.2)</f>
        <v>0</v>
      </c>
      <c r="D18" s="1">
        <f t="shared" ref="D18:N18" si="20">IF(D17&lt;0,0,D17*0.2)</f>
        <v>0</v>
      </c>
      <c r="E18" s="1">
        <f t="shared" si="20"/>
        <v>0</v>
      </c>
      <c r="F18" s="1">
        <f t="shared" si="20"/>
        <v>0</v>
      </c>
      <c r="G18" s="1">
        <f t="shared" si="20"/>
        <v>743.52347489337217</v>
      </c>
      <c r="H18" s="1">
        <f t="shared" si="20"/>
        <v>972.51938763693909</v>
      </c>
      <c r="I18" s="1">
        <f t="shared" si="20"/>
        <v>266.33152746479539</v>
      </c>
      <c r="J18" s="1">
        <f t="shared" si="20"/>
        <v>2048.5593102401604</v>
      </c>
      <c r="K18" s="1">
        <f t="shared" si="20"/>
        <v>750.1273094476652</v>
      </c>
      <c r="L18" s="1">
        <f t="shared" si="20"/>
        <v>1520.1365575521313</v>
      </c>
      <c r="M18" s="1">
        <f t="shared" si="20"/>
        <v>2405.653241888102</v>
      </c>
      <c r="N18" s="1">
        <f t="shared" si="20"/>
        <v>3084.5527830329784</v>
      </c>
      <c r="O18" s="1">
        <f t="shared" ref="O18:Z18" si="21">IF(O17&lt;0,0,O17*0.2)</f>
        <v>4262.2570728488154</v>
      </c>
      <c r="P18" s="1">
        <f t="shared" si="21"/>
        <v>5126.8224972307116</v>
      </c>
      <c r="Q18" s="1">
        <f t="shared" si="21"/>
        <v>6077.8472141212733</v>
      </c>
      <c r="R18" s="1">
        <f t="shared" si="21"/>
        <v>3123.9771527713674</v>
      </c>
      <c r="S18" s="1">
        <f t="shared" si="21"/>
        <v>4274.7228353569417</v>
      </c>
      <c r="T18" s="1">
        <f t="shared" si="21"/>
        <v>5540.5458362715526</v>
      </c>
      <c r="U18" s="1">
        <f t="shared" si="21"/>
        <v>6932.9538873480988</v>
      </c>
      <c r="V18" s="1">
        <f t="shared" si="21"/>
        <v>8464.6054936027758</v>
      </c>
      <c r="W18" s="1">
        <f t="shared" si="21"/>
        <v>10149.42501055339</v>
      </c>
      <c r="X18" s="1">
        <f t="shared" si="21"/>
        <v>12002.729229269547</v>
      </c>
      <c r="Y18" s="1">
        <f t="shared" si="21"/>
        <v>14041.366619927798</v>
      </c>
      <c r="Z18" s="1">
        <f t="shared" si="21"/>
        <v>16283.870499722338</v>
      </c>
    </row>
    <row r="19" spans="1:26">
      <c r="A19" s="30" t="s">
        <v>24</v>
      </c>
      <c r="C19" s="1">
        <f>C17-C18</f>
        <v>-3002.667715769775</v>
      </c>
      <c r="D19" s="1">
        <f t="shared" ref="D19:N19" si="22">D17-D18</f>
        <v>-1779.9837028325264</v>
      </c>
      <c r="E19" s="1">
        <f t="shared" si="22"/>
        <v>-9239.8519356532488</v>
      </c>
      <c r="F19" s="1">
        <f t="shared" si="22"/>
        <v>-4281.2277210091397</v>
      </c>
      <c r="G19" s="1">
        <f t="shared" si="22"/>
        <v>2974.0938995734882</v>
      </c>
      <c r="H19" s="1">
        <f t="shared" si="22"/>
        <v>3890.0775505477563</v>
      </c>
      <c r="I19" s="1">
        <f t="shared" si="22"/>
        <v>1065.3261098591815</v>
      </c>
      <c r="J19" s="1">
        <f t="shared" si="22"/>
        <v>8194.2372409606414</v>
      </c>
      <c r="K19" s="1">
        <f t="shared" si="22"/>
        <v>3000.5092377906608</v>
      </c>
      <c r="L19" s="1">
        <f t="shared" si="22"/>
        <v>6080.5462302085243</v>
      </c>
      <c r="M19" s="1">
        <f t="shared" si="22"/>
        <v>9622.612967552408</v>
      </c>
      <c r="N19" s="1">
        <f t="shared" si="22"/>
        <v>12338.211132131913</v>
      </c>
      <c r="O19" s="1">
        <f t="shared" ref="O19:Z19" si="23">O17-O18</f>
        <v>17049.028291395261</v>
      </c>
      <c r="P19" s="1">
        <f t="shared" si="23"/>
        <v>20507.289988922847</v>
      </c>
      <c r="Q19" s="1">
        <f t="shared" si="23"/>
        <v>24311.388856485089</v>
      </c>
      <c r="R19" s="1">
        <f t="shared" si="23"/>
        <v>12495.90861108547</v>
      </c>
      <c r="S19" s="1">
        <f t="shared" si="23"/>
        <v>17098.891341427767</v>
      </c>
      <c r="T19" s="1">
        <f t="shared" si="23"/>
        <v>22162.18334508621</v>
      </c>
      <c r="U19" s="1">
        <f t="shared" si="23"/>
        <v>27731.815549392391</v>
      </c>
      <c r="V19" s="1">
        <f t="shared" si="23"/>
        <v>33858.421974411103</v>
      </c>
      <c r="W19" s="1">
        <f t="shared" si="23"/>
        <v>40597.700042213561</v>
      </c>
      <c r="X19" s="1">
        <f t="shared" si="23"/>
        <v>48010.916917078182</v>
      </c>
      <c r="Y19" s="1">
        <f t="shared" si="23"/>
        <v>56165.466479711191</v>
      </c>
      <c r="Z19" s="1">
        <f t="shared" si="23"/>
        <v>65135.481998889343</v>
      </c>
    </row>
    <row r="20" spans="1:26" s="26" customFormat="1">
      <c r="A20" s="31" t="s">
        <v>26</v>
      </c>
      <c r="C20" s="27">
        <f>SUM($C$19:C19)</f>
        <v>-3002.667715769775</v>
      </c>
      <c r="D20" s="27">
        <f>SUM($C$19:D19)</f>
        <v>-4782.6514186023014</v>
      </c>
      <c r="E20" s="27">
        <f>SUM($C$19:E19)</f>
        <v>-14022.50335425555</v>
      </c>
      <c r="F20" s="27">
        <f>SUM($C$19:F19)</f>
        <v>-18303.731075264688</v>
      </c>
      <c r="G20" s="27">
        <f>SUM($C$19:G19)</f>
        <v>-15329.637175691199</v>
      </c>
      <c r="H20" s="27">
        <f>SUM($C$19:H19)</f>
        <v>-11439.559625143444</v>
      </c>
      <c r="I20" s="27">
        <f>SUM($C$19:I19)</f>
        <v>-10374.233515284262</v>
      </c>
      <c r="J20" s="27">
        <f>SUM($C$19:J19)</f>
        <v>-2179.996274323621</v>
      </c>
      <c r="K20" s="27">
        <f>SUM($C$19:K19)</f>
        <v>820.51296346703975</v>
      </c>
      <c r="L20" s="27">
        <f>SUM($C$19:L19)</f>
        <v>6901.0591936755645</v>
      </c>
      <c r="M20" s="27">
        <f>SUM($C$19:M19)</f>
        <v>16523.672161227973</v>
      </c>
      <c r="N20" s="27">
        <f>SUM($C$19:N19)</f>
        <v>28861.883293359886</v>
      </c>
      <c r="O20" s="27">
        <f>SUM($C$19:O19)</f>
        <v>45910.911584755144</v>
      </c>
      <c r="P20" s="27">
        <f>SUM($C$19:P19)</f>
        <v>66418.201573677987</v>
      </c>
      <c r="Q20" s="27">
        <f>SUM($C$19:Q19)</f>
        <v>90729.59043016308</v>
      </c>
      <c r="R20" s="27">
        <f>SUM($C$19:R19)</f>
        <v>103225.49904124855</v>
      </c>
      <c r="S20" s="27">
        <f>SUM($C$19:S19)</f>
        <v>120324.39038267631</v>
      </c>
      <c r="T20" s="27">
        <f>SUM($C$19:T19)</f>
        <v>142486.57372776253</v>
      </c>
      <c r="U20" s="27">
        <f>SUM($C$19:U19)</f>
        <v>170218.38927715493</v>
      </c>
      <c r="V20" s="27">
        <f>SUM($C$19:V19)</f>
        <v>204076.81125156605</v>
      </c>
      <c r="W20" s="27">
        <f>SUM($C$19:W19)</f>
        <v>244674.51129377959</v>
      </c>
      <c r="X20" s="27">
        <f>SUM($C$19:X19)</f>
        <v>292685.42821085779</v>
      </c>
      <c r="Y20" s="27">
        <f>SUM($C$19:Y19)</f>
        <v>348850.89469056897</v>
      </c>
      <c r="Z20" s="27">
        <f>SUM($C$19:Z19)</f>
        <v>413986.37668945832</v>
      </c>
    </row>
    <row r="22" spans="1:26" s="25" customFormat="1"/>
    <row r="23" spans="1:26">
      <c r="A23" s="37" t="s">
        <v>30</v>
      </c>
      <c r="B23" t="s">
        <v>15</v>
      </c>
      <c r="C23">
        <v>1</v>
      </c>
      <c r="D23">
        <v>2</v>
      </c>
      <c r="E23">
        <v>2</v>
      </c>
      <c r="F23">
        <v>3</v>
      </c>
      <c r="G23">
        <v>4</v>
      </c>
      <c r="H23">
        <v>5</v>
      </c>
      <c r="I23">
        <v>6</v>
      </c>
      <c r="J23">
        <v>6</v>
      </c>
      <c r="K23">
        <v>6</v>
      </c>
      <c r="L23">
        <v>6</v>
      </c>
      <c r="M23">
        <v>6</v>
      </c>
      <c r="N23">
        <v>6</v>
      </c>
      <c r="O23">
        <v>6</v>
      </c>
      <c r="P23">
        <v>6</v>
      </c>
      <c r="Q23">
        <v>6</v>
      </c>
      <c r="R23">
        <v>6</v>
      </c>
      <c r="S23">
        <v>6</v>
      </c>
      <c r="T23">
        <v>6</v>
      </c>
      <c r="U23">
        <v>6</v>
      </c>
      <c r="V23">
        <v>6</v>
      </c>
      <c r="W23">
        <v>6</v>
      </c>
      <c r="X23">
        <v>6</v>
      </c>
      <c r="Y23">
        <v>6</v>
      </c>
      <c r="Z23">
        <v>6</v>
      </c>
    </row>
    <row r="24" spans="1:26">
      <c r="A24" s="36"/>
      <c r="B24" t="s">
        <v>20</v>
      </c>
      <c r="C24">
        <v>0.1</v>
      </c>
      <c r="D24">
        <v>0.4</v>
      </c>
      <c r="E24">
        <v>0.6</v>
      </c>
      <c r="F24">
        <v>0.7</v>
      </c>
      <c r="G24">
        <v>0.7</v>
      </c>
      <c r="H24">
        <v>0.7</v>
      </c>
      <c r="I24">
        <v>0.7</v>
      </c>
      <c r="J24">
        <v>0.7</v>
      </c>
      <c r="K24">
        <v>0.7</v>
      </c>
      <c r="L24">
        <v>0.7</v>
      </c>
      <c r="M24">
        <v>0.7</v>
      </c>
      <c r="N24">
        <v>0.7</v>
      </c>
      <c r="O24">
        <v>0.8</v>
      </c>
      <c r="P24">
        <v>0.8</v>
      </c>
      <c r="Q24">
        <v>0.8</v>
      </c>
      <c r="R24">
        <v>0.8</v>
      </c>
      <c r="S24">
        <v>0.8</v>
      </c>
      <c r="T24">
        <v>0.8</v>
      </c>
      <c r="U24">
        <v>0.8</v>
      </c>
      <c r="V24">
        <v>0.8</v>
      </c>
      <c r="W24">
        <v>0.8</v>
      </c>
      <c r="X24">
        <v>0.8</v>
      </c>
      <c r="Y24">
        <v>0.8</v>
      </c>
      <c r="Z24">
        <v>0.8</v>
      </c>
    </row>
    <row r="25" spans="1:26">
      <c r="A25" s="36"/>
      <c r="B25" t="s">
        <v>28</v>
      </c>
      <c r="C25" s="22">
        <v>0</v>
      </c>
      <c r="D25" s="22">
        <v>100</v>
      </c>
      <c r="E25" s="22">
        <v>2</v>
      </c>
      <c r="F25" s="22">
        <v>0.4</v>
      </c>
      <c r="G25" s="22">
        <v>2</v>
      </c>
      <c r="H25" s="22">
        <v>0.33333333333333326</v>
      </c>
      <c r="I25" s="22">
        <v>0.25</v>
      </c>
      <c r="J25" s="22">
        <v>0.14999999999999991</v>
      </c>
      <c r="K25" s="22">
        <v>0.14999999999999991</v>
      </c>
      <c r="L25" s="22">
        <v>0.14999999999999991</v>
      </c>
      <c r="M25" s="22">
        <v>0.14999999999999991</v>
      </c>
      <c r="N25" s="22">
        <v>0.1</v>
      </c>
      <c r="O25" s="22">
        <v>0.1</v>
      </c>
      <c r="P25" s="22">
        <v>0.1</v>
      </c>
      <c r="Q25" s="22">
        <v>0.1</v>
      </c>
      <c r="R25" s="22">
        <v>0.1</v>
      </c>
      <c r="S25" s="22">
        <v>0.1</v>
      </c>
      <c r="T25" s="22">
        <v>0.1</v>
      </c>
      <c r="U25" s="22">
        <v>0.1</v>
      </c>
      <c r="V25" s="22">
        <v>0.1</v>
      </c>
      <c r="W25" s="22">
        <v>0.1</v>
      </c>
      <c r="X25" s="22">
        <v>0.1</v>
      </c>
      <c r="Y25" s="22">
        <v>0.1</v>
      </c>
      <c r="Z25" s="22">
        <v>0.1</v>
      </c>
    </row>
    <row r="26" spans="1:26">
      <c r="A26" s="36"/>
      <c r="B26" t="s">
        <v>29</v>
      </c>
      <c r="C26" s="1">
        <v>100</v>
      </c>
      <c r="D26" s="1">
        <f>(D25+1)*C26</f>
        <v>10100</v>
      </c>
      <c r="E26" s="1">
        <f t="shared" ref="E26:N26" si="24">(E25+1)*D26</f>
        <v>30300</v>
      </c>
      <c r="F26" s="1">
        <f t="shared" si="24"/>
        <v>42420</v>
      </c>
      <c r="G26" s="1">
        <f t="shared" si="24"/>
        <v>127260</v>
      </c>
      <c r="H26" s="1">
        <f t="shared" si="24"/>
        <v>169680</v>
      </c>
      <c r="I26" s="1">
        <f t="shared" si="24"/>
        <v>212100</v>
      </c>
      <c r="J26" s="1">
        <f t="shared" si="24"/>
        <v>243914.99999999997</v>
      </c>
      <c r="K26" s="1">
        <f t="shared" si="24"/>
        <v>280502.24999999994</v>
      </c>
      <c r="L26" s="1">
        <f t="shared" si="24"/>
        <v>322577.58749999991</v>
      </c>
      <c r="M26" s="1">
        <f t="shared" si="24"/>
        <v>370964.22562499985</v>
      </c>
      <c r="N26" s="1">
        <f t="shared" si="24"/>
        <v>408060.64818749984</v>
      </c>
      <c r="O26" s="1">
        <f t="shared" ref="O26" si="25">(O25+1)*N26</f>
        <v>448866.71300624986</v>
      </c>
      <c r="P26" s="1">
        <f t="shared" ref="P26" si="26">(P25+1)*O26</f>
        <v>493753.38430687488</v>
      </c>
      <c r="Q26" s="1">
        <f t="shared" ref="Q26" si="27">(Q25+1)*P26</f>
        <v>543128.72273756238</v>
      </c>
      <c r="R26" s="1">
        <f t="shared" ref="R26" si="28">(R25+1)*Q26</f>
        <v>597441.59501131868</v>
      </c>
      <c r="S26" s="1">
        <f t="shared" ref="S26" si="29">(S25+1)*R26</f>
        <v>657185.75451245066</v>
      </c>
      <c r="T26" s="1">
        <f t="shared" ref="T26" si="30">(T25+1)*S26</f>
        <v>722904.32996369584</v>
      </c>
      <c r="U26" s="1">
        <f t="shared" ref="U26" si="31">(U25+1)*T26</f>
        <v>795194.76296006551</v>
      </c>
      <c r="V26" s="1">
        <f t="shared" ref="V26" si="32">(V25+1)*U26</f>
        <v>874714.23925607209</v>
      </c>
      <c r="W26" s="1">
        <f t="shared" ref="W26" si="33">(W25+1)*V26</f>
        <v>962185.66318167932</v>
      </c>
      <c r="X26" s="1">
        <f t="shared" ref="X26" si="34">(X25+1)*W26</f>
        <v>1058404.2294998474</v>
      </c>
      <c r="Y26" s="1">
        <f t="shared" ref="Y26" si="35">(Y25+1)*X26</f>
        <v>1164244.6524498323</v>
      </c>
      <c r="Z26" s="1">
        <f t="shared" ref="Z26" si="36">(Z25+1)*Y26</f>
        <v>1280669.1176948156</v>
      </c>
    </row>
    <row r="27" spans="1:26">
      <c r="A27" s="36"/>
      <c r="B27" t="s">
        <v>1</v>
      </c>
      <c r="C27" s="1">
        <f>C26*C23</f>
        <v>100</v>
      </c>
      <c r="D27" s="1">
        <f t="shared" ref="D27:M27" si="37">D26*D23</f>
        <v>20200</v>
      </c>
      <c r="E27" s="1">
        <f t="shared" si="37"/>
        <v>60600</v>
      </c>
      <c r="F27" s="1">
        <f t="shared" si="37"/>
        <v>127260</v>
      </c>
      <c r="G27" s="1">
        <f t="shared" si="37"/>
        <v>509040</v>
      </c>
      <c r="H27" s="1">
        <f t="shared" si="37"/>
        <v>848400</v>
      </c>
      <c r="I27" s="1">
        <f t="shared" si="37"/>
        <v>1272600</v>
      </c>
      <c r="J27" s="1">
        <f t="shared" si="37"/>
        <v>1463489.9999999998</v>
      </c>
      <c r="K27" s="1">
        <f t="shared" si="37"/>
        <v>1683013.4999999995</v>
      </c>
      <c r="L27" s="1">
        <f t="shared" si="37"/>
        <v>1935465.5249999994</v>
      </c>
      <c r="M27" s="1">
        <f t="shared" si="37"/>
        <v>2225785.3537499988</v>
      </c>
      <c r="N27" s="1">
        <f>N26*N23</f>
        <v>2448363.8891249988</v>
      </c>
      <c r="O27" s="1">
        <f t="shared" ref="O27:Z27" si="38">O26*O23</f>
        <v>2693200.2780374992</v>
      </c>
      <c r="P27" s="1">
        <f t="shared" si="38"/>
        <v>2962520.3058412494</v>
      </c>
      <c r="Q27" s="1">
        <f t="shared" si="38"/>
        <v>3258772.3364253743</v>
      </c>
      <c r="R27" s="1">
        <f t="shared" si="38"/>
        <v>3584649.5700679123</v>
      </c>
      <c r="S27" s="1">
        <f t="shared" si="38"/>
        <v>3943114.5270747039</v>
      </c>
      <c r="T27" s="1">
        <f t="shared" si="38"/>
        <v>4337425.9797821753</v>
      </c>
      <c r="U27" s="1">
        <f t="shared" si="38"/>
        <v>4771168.5777603928</v>
      </c>
      <c r="V27" s="1">
        <f t="shared" si="38"/>
        <v>5248285.435536433</v>
      </c>
      <c r="W27" s="1">
        <f t="shared" si="38"/>
        <v>5773113.9790900759</v>
      </c>
      <c r="X27" s="1">
        <f t="shared" si="38"/>
        <v>6350425.3769990839</v>
      </c>
      <c r="Y27" s="1">
        <f t="shared" si="38"/>
        <v>6985467.9146989938</v>
      </c>
      <c r="Z27" s="1">
        <f t="shared" si="38"/>
        <v>7684014.7061688937</v>
      </c>
    </row>
    <row r="28" spans="1:26" s="25" customFormat="1">
      <c r="A28" s="38"/>
      <c r="B28" s="25" t="s">
        <v>16</v>
      </c>
      <c r="C28" s="2">
        <f>C27*C24</f>
        <v>10</v>
      </c>
      <c r="D28" s="2">
        <f t="shared" ref="D28:N28" si="39">D27*D24</f>
        <v>8080</v>
      </c>
      <c r="E28" s="2">
        <f t="shared" si="39"/>
        <v>36360</v>
      </c>
      <c r="F28" s="2">
        <f t="shared" si="39"/>
        <v>89082</v>
      </c>
      <c r="G28" s="2">
        <f t="shared" si="39"/>
        <v>356328</v>
      </c>
      <c r="H28" s="2">
        <f t="shared" si="39"/>
        <v>593880</v>
      </c>
      <c r="I28" s="2">
        <f t="shared" si="39"/>
        <v>890820</v>
      </c>
      <c r="J28" s="2">
        <f t="shared" si="39"/>
        <v>1024442.9999999998</v>
      </c>
      <c r="K28" s="2">
        <f t="shared" si="39"/>
        <v>1178109.4499999995</v>
      </c>
      <c r="L28" s="2">
        <f t="shared" si="39"/>
        <v>1354825.8674999995</v>
      </c>
      <c r="M28" s="2">
        <f t="shared" si="39"/>
        <v>1558049.7476249991</v>
      </c>
      <c r="N28" s="2">
        <f t="shared" si="39"/>
        <v>1713854.7223874992</v>
      </c>
      <c r="O28" s="2">
        <f t="shared" ref="O28:Z28" si="40">O27*O24</f>
        <v>2154560.2224299996</v>
      </c>
      <c r="P28" s="2">
        <f t="shared" si="40"/>
        <v>2370016.2446729997</v>
      </c>
      <c r="Q28" s="2">
        <f t="shared" si="40"/>
        <v>2607017.8691402995</v>
      </c>
      <c r="R28" s="2">
        <f t="shared" si="40"/>
        <v>2867719.6560543301</v>
      </c>
      <c r="S28" s="2">
        <f t="shared" si="40"/>
        <v>3154491.6216597632</v>
      </c>
      <c r="T28" s="2">
        <f t="shared" si="40"/>
        <v>3469940.7838257402</v>
      </c>
      <c r="U28" s="2">
        <f t="shared" si="40"/>
        <v>3816934.8622083142</v>
      </c>
      <c r="V28" s="2">
        <f t="shared" si="40"/>
        <v>4198628.3484291462</v>
      </c>
      <c r="W28" s="2">
        <f t="shared" si="40"/>
        <v>4618491.1832720609</v>
      </c>
      <c r="X28" s="2">
        <f t="shared" si="40"/>
        <v>5080340.3015992679</v>
      </c>
      <c r="Y28" s="2">
        <f t="shared" si="40"/>
        <v>5588374.3317591958</v>
      </c>
      <c r="Z28" s="2">
        <f t="shared" si="40"/>
        <v>6147211.7649351154</v>
      </c>
    </row>
    <row r="31" spans="1:26">
      <c r="D31" t="s">
        <v>35</v>
      </c>
    </row>
    <row r="32" spans="1:26">
      <c r="C32" t="s">
        <v>36</v>
      </c>
      <c r="D32">
        <v>1998</v>
      </c>
    </row>
    <row r="33" spans="3:15">
      <c r="C33" s="33" t="s">
        <v>37</v>
      </c>
      <c r="D33" t="s">
        <v>38</v>
      </c>
    </row>
    <row r="34" spans="3:15">
      <c r="C34" t="s">
        <v>39</v>
      </c>
      <c r="D34" t="s">
        <v>40</v>
      </c>
      <c r="E34" t="s">
        <v>43</v>
      </c>
      <c r="O34">
        <v>2</v>
      </c>
    </row>
    <row r="35" spans="3:15">
      <c r="C35" t="s">
        <v>41</v>
      </c>
      <c r="D35" t="s">
        <v>42</v>
      </c>
    </row>
  </sheetData>
  <mergeCells count="3">
    <mergeCell ref="A4:A11"/>
    <mergeCell ref="A13:A15"/>
    <mergeCell ref="A23:A2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timeline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Akimenko, Aleksandr [GCB]</dc:creator>
  <cp:lastModifiedBy>Александр Акименко</cp:lastModifiedBy>
  <dcterms:created xsi:type="dcterms:W3CDTF">2017-08-23T11:33:06Z</dcterms:created>
  <dcterms:modified xsi:type="dcterms:W3CDTF">2017-09-25T19:11:09Z</dcterms:modified>
</cp:coreProperties>
</file>